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6945"/>
  </bookViews>
  <sheets>
    <sheet name="Титульный лист" sheetId="2" r:id="rId1"/>
    <sheet name="Раздел 1" sheetId="1" r:id="rId2"/>
    <sheet name="Раздел 2" sheetId="3" r:id="rId3"/>
  </sheets>
  <definedNames>
    <definedName name="_ftn1" localSheetId="0">'Титульный лист'!#REF!</definedName>
    <definedName name="_ftn2" localSheetId="1">'Раздел 1'!#REF!</definedName>
    <definedName name="_ftn4" localSheetId="1">'Раздел 1'!#REF!</definedName>
    <definedName name="_ftn5" localSheetId="1">'Раздел 1'!#REF!</definedName>
    <definedName name="_ftn7" localSheetId="1">'Раздел 1'!#REF!</definedName>
    <definedName name="_ftn8" localSheetId="1">'Раздел 1'!#REF!</definedName>
    <definedName name="_ftnref1" localSheetId="1">'Раздел 1'!#REF!</definedName>
    <definedName name="_ftnref2" localSheetId="1">'Раздел 1'!#REF!</definedName>
    <definedName name="_ftnref3" localSheetId="1">'Раздел 1'!#REF!</definedName>
    <definedName name="_ftnref4" localSheetId="1">'Раздел 1'!#REF!</definedName>
    <definedName name="_ftnref5" localSheetId="1">'Раздел 1'!#REF!</definedName>
    <definedName name="_ftnref6" localSheetId="1">'Раздел 1'!#REF!</definedName>
    <definedName name="_ftnref7" localSheetId="1">'Раздел 1'!#REF!</definedName>
    <definedName name="_ftnref8" localSheetId="1">'Раздел 1'!#REF!</definedName>
    <definedName name="_GoBack" localSheetId="2">'Раздел 2'!$B$36</definedName>
    <definedName name="_xlnm.Print_Area" localSheetId="1">'Раздел 1'!$A$1:$G$161</definedName>
    <definedName name="_xlnm.Print_Area" localSheetId="2">'Раздел 2'!$A$1:$H$57</definedName>
    <definedName name="_xlnm.Print_Area" localSheetId="0">'Титульный лист'!$A$1:$H$39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J15" i="3"/>
  <c r="E135" i="1"/>
  <c r="H34" i="3" l="1"/>
  <c r="G33" i="3"/>
  <c r="H31" i="3"/>
  <c r="G31" i="3"/>
  <c r="F29" i="3"/>
  <c r="F28" i="3" s="1"/>
  <c r="H28" i="3"/>
  <c r="G28" i="3"/>
  <c r="H18" i="3"/>
  <c r="G18" i="3"/>
  <c r="F18" i="3"/>
  <c r="J16" i="3"/>
  <c r="K15" i="3"/>
  <c r="L15" i="3" s="1"/>
  <c r="H15" i="3"/>
  <c r="G15" i="3"/>
  <c r="H14" i="3"/>
  <c r="G14" i="3"/>
  <c r="H13" i="3"/>
  <c r="G13" i="3"/>
  <c r="G10" i="3"/>
  <c r="F10" i="3"/>
  <c r="K9" i="3"/>
  <c r="J9" i="3"/>
  <c r="K7" i="3"/>
  <c r="J7" i="3"/>
  <c r="H7" i="3"/>
  <c r="G7" i="3"/>
  <c r="L161" i="1"/>
  <c r="L160" i="1"/>
  <c r="L159" i="1"/>
  <c r="L158" i="1"/>
  <c r="L157" i="1"/>
  <c r="L156" i="1"/>
  <c r="L155" i="1"/>
  <c r="L154" i="1"/>
  <c r="K154" i="1"/>
  <c r="G154" i="1"/>
  <c r="F154" i="1"/>
  <c r="E154" i="1"/>
  <c r="L153" i="1"/>
  <c r="K153" i="1"/>
  <c r="G153" i="1"/>
  <c r="F153" i="1"/>
  <c r="E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K139" i="1"/>
  <c r="J139" i="1"/>
  <c r="I139" i="1"/>
  <c r="G139" i="1"/>
  <c r="F139" i="1"/>
  <c r="L138" i="1"/>
  <c r="L137" i="1"/>
  <c r="L136" i="1"/>
  <c r="L135" i="1"/>
  <c r="L134" i="1"/>
  <c r="L133" i="1"/>
  <c r="L132" i="1"/>
  <c r="K131" i="1"/>
  <c r="G131" i="1"/>
  <c r="F131" i="1"/>
  <c r="E131" i="1"/>
  <c r="L130" i="1"/>
  <c r="L129" i="1"/>
  <c r="L128" i="1"/>
  <c r="L127" i="1"/>
  <c r="L126" i="1"/>
  <c r="L125" i="1"/>
  <c r="L124" i="1"/>
  <c r="K124" i="1"/>
  <c r="G124" i="1"/>
  <c r="F124" i="1"/>
  <c r="E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K112" i="1"/>
  <c r="G112" i="1"/>
  <c r="F112" i="1"/>
  <c r="E112" i="1"/>
  <c r="L111" i="1"/>
  <c r="L110" i="1"/>
  <c r="L109" i="1"/>
  <c r="L108" i="1"/>
  <c r="L107" i="1"/>
  <c r="K107" i="1"/>
  <c r="G107" i="1"/>
  <c r="F107" i="1"/>
  <c r="E107" i="1"/>
  <c r="L106" i="1"/>
  <c r="L105" i="1"/>
  <c r="L104" i="1"/>
  <c r="L103" i="1"/>
  <c r="K103" i="1"/>
  <c r="J103" i="1"/>
  <c r="I103" i="1"/>
  <c r="H103" i="1"/>
  <c r="G103" i="1"/>
  <c r="F103" i="1"/>
  <c r="E103" i="1"/>
  <c r="L102" i="1"/>
  <c r="L101" i="1"/>
  <c r="L100" i="1"/>
  <c r="L99" i="1"/>
  <c r="L98" i="1"/>
  <c r="K98" i="1"/>
  <c r="G98" i="1"/>
  <c r="F98" i="1"/>
  <c r="E98" i="1"/>
  <c r="L97" i="1"/>
  <c r="L96" i="1"/>
  <c r="K96" i="1"/>
  <c r="E96" i="1"/>
  <c r="L95" i="1"/>
  <c r="L94" i="1"/>
  <c r="L93" i="1"/>
  <c r="L92" i="1"/>
  <c r="K92" i="1"/>
  <c r="J92" i="1"/>
  <c r="I92" i="1"/>
  <c r="H92" i="1"/>
  <c r="G92" i="1"/>
  <c r="F92" i="1"/>
  <c r="E92" i="1"/>
  <c r="L91" i="1"/>
  <c r="K90" i="1"/>
  <c r="G90" i="1"/>
  <c r="F90" i="1"/>
  <c r="E90" i="1"/>
  <c r="L89" i="1"/>
  <c r="L88" i="1"/>
  <c r="L87" i="1"/>
  <c r="L86" i="1"/>
  <c r="L85" i="1"/>
  <c r="L84" i="1"/>
  <c r="L83" i="1"/>
  <c r="L82" i="1"/>
  <c r="L81" i="1"/>
  <c r="K80" i="1"/>
  <c r="J80" i="1"/>
  <c r="H80" i="1"/>
  <c r="G80" i="1"/>
  <c r="F80" i="1"/>
  <c r="E80" i="1"/>
  <c r="L80" i="1" s="1"/>
  <c r="K79" i="1"/>
  <c r="G79" i="1"/>
  <c r="F79" i="1"/>
  <c r="E79" i="1"/>
  <c r="L79" i="1" s="1"/>
  <c r="K78" i="1"/>
  <c r="G78" i="1"/>
  <c r="F78" i="1"/>
  <c r="E78" i="1"/>
  <c r="L78" i="1" s="1"/>
  <c r="K77" i="1"/>
  <c r="G77" i="1"/>
  <c r="F77" i="1"/>
  <c r="L76" i="1"/>
  <c r="K76" i="1"/>
  <c r="G76" i="1"/>
  <c r="F76" i="1"/>
  <c r="E76" i="1"/>
  <c r="L75" i="1"/>
  <c r="K74" i="1"/>
  <c r="J74" i="1"/>
  <c r="I74" i="1"/>
  <c r="G74" i="1"/>
  <c r="F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K58" i="1"/>
  <c r="G58" i="1"/>
  <c r="F58" i="1"/>
  <c r="E58" i="1"/>
  <c r="L57" i="1"/>
  <c r="L56" i="1"/>
  <c r="L55" i="1"/>
  <c r="L54" i="1"/>
  <c r="L53" i="1"/>
  <c r="L52" i="1"/>
  <c r="K51" i="1"/>
  <c r="G51" i="1"/>
  <c r="F51" i="1"/>
  <c r="E51" i="1"/>
  <c r="L51" i="1" s="1"/>
  <c r="L50" i="1"/>
  <c r="K49" i="1"/>
  <c r="G49" i="1"/>
  <c r="F49" i="1"/>
  <c r="E49" i="1"/>
  <c r="L49" i="1" s="1"/>
  <c r="K48" i="1"/>
  <c r="G48" i="1"/>
  <c r="F48" i="1"/>
  <c r="E48" i="1"/>
  <c r="E45" i="1" s="1"/>
  <c r="L45" i="1" s="1"/>
  <c r="L47" i="1"/>
  <c r="K47" i="1"/>
  <c r="G47" i="1"/>
  <c r="F47" i="1"/>
  <c r="E47" i="1"/>
  <c r="L46" i="1"/>
  <c r="K45" i="1"/>
  <c r="G45" i="1"/>
  <c r="F45" i="1"/>
  <c r="L44" i="1"/>
  <c r="L43" i="1"/>
  <c r="L42" i="1"/>
  <c r="L41" i="1"/>
  <c r="L40" i="1"/>
  <c r="L39" i="1"/>
  <c r="K39" i="1"/>
  <c r="G39" i="1"/>
  <c r="F39" i="1"/>
  <c r="E39" i="1"/>
  <c r="L38" i="1"/>
  <c r="L37" i="1"/>
  <c r="L36" i="1"/>
  <c r="L35" i="1"/>
  <c r="L34" i="1"/>
  <c r="L33" i="1"/>
  <c r="K33" i="1"/>
  <c r="G33" i="1"/>
  <c r="F33" i="1"/>
  <c r="E33" i="1"/>
  <c r="L32" i="1"/>
  <c r="L31" i="1"/>
  <c r="K31" i="1"/>
  <c r="G31" i="1"/>
  <c r="F31" i="1"/>
  <c r="E31" i="1"/>
  <c r="L30" i="1"/>
  <c r="K30" i="1"/>
  <c r="G30" i="1"/>
  <c r="F30" i="1"/>
  <c r="E30" i="1"/>
  <c r="L29" i="1"/>
  <c r="K29" i="1"/>
  <c r="G29" i="1"/>
  <c r="F29" i="1"/>
  <c r="E29" i="1"/>
  <c r="L28" i="1"/>
  <c r="L27" i="1"/>
  <c r="K27" i="1"/>
  <c r="G27" i="1"/>
  <c r="F27" i="1"/>
  <c r="E27" i="1"/>
  <c r="L26" i="1"/>
  <c r="L25" i="1"/>
  <c r="L24" i="1"/>
  <c r="L23" i="1"/>
  <c r="L22" i="1"/>
  <c r="L21" i="1"/>
  <c r="K21" i="1"/>
  <c r="G21" i="1"/>
  <c r="F21" i="1"/>
  <c r="E21" i="1"/>
  <c r="L20" i="1"/>
  <c r="K20" i="1"/>
  <c r="G20" i="1"/>
  <c r="F20" i="1"/>
  <c r="E20" i="1"/>
  <c r="K19" i="1"/>
  <c r="G19" i="1"/>
  <c r="F19" i="1"/>
  <c r="E19" i="1"/>
  <c r="L19" i="1" s="1"/>
  <c r="K18" i="1"/>
  <c r="G18" i="1"/>
  <c r="F18" i="1"/>
  <c r="E18" i="1"/>
  <c r="E77" i="1" s="1"/>
  <c r="L17" i="1"/>
  <c r="K17" i="1"/>
  <c r="G17" i="1"/>
  <c r="F17" i="1"/>
  <c r="E17" i="1"/>
  <c r="K16" i="1"/>
  <c r="J16" i="1"/>
  <c r="I16" i="1"/>
  <c r="G16" i="1"/>
  <c r="F16" i="1"/>
  <c r="L15" i="1"/>
  <c r="J15" i="1"/>
  <c r="I15" i="1"/>
  <c r="H15" i="1"/>
  <c r="L14" i="1"/>
  <c r="J14" i="1"/>
  <c r="I14" i="1"/>
  <c r="H14" i="1"/>
  <c r="L13" i="1"/>
  <c r="J13" i="1"/>
  <c r="I13" i="1"/>
  <c r="L12" i="1"/>
  <c r="J12" i="1"/>
  <c r="I12" i="1"/>
  <c r="H12" i="1"/>
  <c r="L11" i="1"/>
  <c r="K11" i="1"/>
  <c r="G11" i="1"/>
  <c r="F11" i="1"/>
  <c r="E11" i="1"/>
  <c r="L10" i="1"/>
  <c r="L9" i="1"/>
  <c r="L8" i="1"/>
  <c r="L7" i="1"/>
  <c r="K6" i="1"/>
  <c r="G6" i="1"/>
  <c r="F6" i="1"/>
  <c r="E6" i="1"/>
  <c r="L131" i="1" l="1"/>
  <c r="E139" i="1"/>
  <c r="L139" i="1" s="1"/>
  <c r="F7" i="3"/>
  <c r="F14" i="3" s="1"/>
  <c r="K13" i="3"/>
  <c r="L13" i="3" s="1"/>
  <c r="L77" i="1"/>
  <c r="E74" i="1"/>
  <c r="I80" i="1" s="1"/>
  <c r="H13" i="1"/>
  <c r="E16" i="1"/>
  <c r="L18" i="1"/>
  <c r="L48" i="1"/>
  <c r="H74" i="1"/>
  <c r="L6" i="1"/>
  <c r="L74" i="1"/>
  <c r="H139" i="1" l="1"/>
  <c r="H16" i="1"/>
  <c r="L16" i="1"/>
  <c r="F15" i="3"/>
  <c r="F13" i="3"/>
  <c r="K14" i="3"/>
  <c r="K16" i="3" l="1"/>
  <c r="L14" i="3"/>
  <c r="L16" i="3" s="1"/>
  <c r="F31" i="3"/>
  <c r="F32" i="3" s="1"/>
  <c r="I9" i="3"/>
  <c r="I7" i="3"/>
</calcChain>
</file>

<file path=xl/comments1.xml><?xml version="1.0" encoding="utf-8"?>
<comments xmlns="http://schemas.openxmlformats.org/spreadsheetml/2006/main">
  <authors>
    <author>Пользователь</author>
  </authors>
  <commentList>
    <comment ref="E149" authorId="0">
      <text>
        <r>
          <rPr>
            <b/>
            <sz val="9"/>
            <rFont val="Tahoma"/>
            <family val="2"/>
            <charset val="204"/>
          </rPr>
          <t>Пользователь:</t>
        </r>
        <r>
          <rPr>
            <sz val="9"/>
            <rFont val="Tahoma"/>
            <family val="2"/>
            <charset val="204"/>
          </rPr>
          <t xml:space="preserve">
эл/энергия
теплоснабжение</t>
        </r>
      </text>
    </comment>
    <comment ref="K149" authorId="0">
      <text>
        <r>
          <rPr>
            <b/>
            <sz val="9"/>
            <rFont val="Tahoma"/>
            <family val="2"/>
            <charset val="204"/>
          </rPr>
          <t>Пользователь:</t>
        </r>
        <r>
          <rPr>
            <sz val="9"/>
            <rFont val="Tahoma"/>
            <family val="2"/>
            <charset val="204"/>
          </rPr>
          <t xml:space="preserve">
эл/энергия
теплоснабжение</t>
        </r>
      </text>
    </comment>
  </commentList>
</comments>
</file>

<file path=xl/sharedStrings.xml><?xml version="1.0" encoding="utf-8"?>
<sst xmlns="http://schemas.openxmlformats.org/spreadsheetml/2006/main" count="354" uniqueCount="184">
  <si>
    <t>Приложение № 1</t>
  </si>
  <si>
    <t>к Порядку составления и утверждения плана финансово-хозяйственной деятельности муниципальных бюджетных и автономных учреждений города Мончегорска, утвержденного Постановлением администрации города Мончегорска от 25.11.2022 № 1707</t>
  </si>
  <si>
    <t>УТВЕРЖДАЮ</t>
  </si>
  <si>
    <t>Директор муниципального бюджетного общеобразовательного учреждения «Лицей имени В.Г. Сизова»</t>
  </si>
  <si>
    <t>(руководитель учреждения (уполномоченное лицо)</t>
  </si>
  <si>
    <t>Ю.А. Енина</t>
  </si>
  <si>
    <t>(подпись)</t>
  </si>
  <si>
    <t>(расшифровка подписи)</t>
  </si>
  <si>
    <t>мп</t>
  </si>
  <si>
    <t>ПЛАН ФИНАНСОВО-ХОЗЯЙСТВЕННОЙ ДЕЯТЕЛЬНОСТИ</t>
  </si>
  <si>
    <t>на 2025 год</t>
  </si>
  <si>
    <t>(и на плановый период</t>
  </si>
  <si>
    <t>2026 и 2027 годов)</t>
  </si>
  <si>
    <t>«</t>
  </si>
  <si>
    <t>»</t>
  </si>
  <si>
    <t>Коды</t>
  </si>
  <si>
    <t>Дата</t>
  </si>
  <si>
    <t>Наименование учреждения
(подразделения)</t>
  </si>
  <si>
    <t>Муниципальное бюджетное общеобразовательное учреждение
«Лицей имени В.Г. Сизова»</t>
  </si>
  <si>
    <t>по Сводному реестру</t>
  </si>
  <si>
    <t>473Ш0032</t>
  </si>
  <si>
    <t>глава по БК</t>
  </si>
  <si>
    <t>ИНН</t>
  </si>
  <si>
    <t>Орган, осуществляющий функции и полномочия учредителя (отраслевой (функциональный) орган администрации города)</t>
  </si>
  <si>
    <t>Управление образования администрации города Мончегорска с подведомственной территорией</t>
  </si>
  <si>
    <t>КПП</t>
  </si>
  <si>
    <t>по ОКЕИ</t>
  </si>
  <si>
    <t>Единица измерения: рублей, копеек</t>
  </si>
  <si>
    <t>Раздел 1. Поступления и выплаты</t>
  </si>
  <si>
    <t>Наименование показателя</t>
  </si>
  <si>
    <t>Код строки</t>
  </si>
  <si>
    <t>Код по БК РФ</t>
  </si>
  <si>
    <t>Аналитический код</t>
  </si>
  <si>
    <t>Сумма, руб. коп.</t>
  </si>
  <si>
    <r>
      <rPr>
        <b/>
        <sz val="11"/>
        <color theme="1"/>
        <rFont val="Times New Roman"/>
        <family val="1"/>
        <charset val="204"/>
      </rPr>
      <t>на 2025 год</t>
    </r>
    <r>
      <rPr>
        <sz val="11"/>
        <color theme="1"/>
        <rFont val="Times New Roman"/>
        <family val="1"/>
        <charset val="204"/>
      </rPr>
      <t xml:space="preserve">
(очередной финансовый год)</t>
    </r>
  </si>
  <si>
    <r>
      <rPr>
        <b/>
        <sz val="11"/>
        <color theme="1"/>
        <rFont val="Times New Roman"/>
        <family val="1"/>
        <charset val="204"/>
      </rPr>
      <t>на 2026 год</t>
    </r>
    <r>
      <rPr>
        <sz val="11"/>
        <color theme="1"/>
        <rFont val="Times New Roman"/>
        <family val="1"/>
        <charset val="204"/>
      </rPr>
      <t xml:space="preserve">
(1-ый год планового периода)</t>
    </r>
  </si>
  <si>
    <r>
      <rPr>
        <b/>
        <sz val="11"/>
        <color theme="1"/>
        <rFont val="Times New Roman"/>
        <family val="1"/>
        <charset val="204"/>
      </rPr>
      <t>на 2027 год</t>
    </r>
    <r>
      <rPr>
        <sz val="11"/>
        <color theme="1"/>
        <rFont val="Times New Roman"/>
        <family val="1"/>
        <charset val="204"/>
      </rPr>
      <t xml:space="preserve">
(2-ой год планового периода)</t>
    </r>
  </si>
  <si>
    <r>
      <rPr>
        <b/>
        <sz val="11"/>
        <color theme="1"/>
        <rFont val="Times New Roman"/>
        <family val="1"/>
        <charset val="204"/>
      </rPr>
      <t xml:space="preserve">Остаток средств на начало текущего финансового года
</t>
    </r>
    <r>
      <rPr>
        <sz val="11"/>
        <color theme="1"/>
        <rFont val="Times New Roman"/>
        <family val="1"/>
        <charset val="204"/>
      </rPr>
      <t>в том числе:</t>
    </r>
  </si>
  <si>
    <t>0001</t>
  </si>
  <si>
    <t>x</t>
  </si>
  <si>
    <t>средства федерального бюджета</t>
  </si>
  <si>
    <t>средства областного бюджета</t>
  </si>
  <si>
    <t>средства бюджета города</t>
  </si>
  <si>
    <t>внебюджетные источники</t>
  </si>
  <si>
    <r>
      <rPr>
        <b/>
        <sz val="11"/>
        <color theme="1"/>
        <rFont val="Times New Roman"/>
        <family val="1"/>
        <charset val="204"/>
      </rPr>
      <t xml:space="preserve">Остаток средств на конец текущего финансового года
</t>
    </r>
    <r>
      <rPr>
        <sz val="11"/>
        <color theme="1"/>
        <rFont val="Times New Roman"/>
        <family val="1"/>
        <charset val="204"/>
      </rPr>
      <t>в том числе:</t>
    </r>
  </si>
  <si>
    <t>0002</t>
  </si>
  <si>
    <t>ДОХОДЫ, всего:
в том числе:</t>
  </si>
  <si>
    <t>в том числе:
доходы от собственности, всего</t>
  </si>
  <si>
    <r>
      <rPr>
        <sz val="11"/>
        <color theme="1"/>
        <rFont val="Times New Roman"/>
        <family val="1"/>
        <charset val="204"/>
      </rPr>
      <t>из них</t>
    </r>
    <r>
      <rPr>
        <sz val="11"/>
        <color theme="1"/>
        <rFont val="Times New Roman"/>
        <family val="1"/>
        <charset val="204"/>
      </rPr>
      <t>:</t>
    </r>
  </si>
  <si>
    <t>в том числе:
доходы от оказания услуг, работ, компенсации затрат учреждений, всего</t>
  </si>
  <si>
    <t>в том числе:
субсидии на финансовое обеспечение выполнения муниципального задания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</si>
  <si>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</si>
  <si>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</si>
  <si>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в том числе:
целевые субсидии</t>
  </si>
  <si>
    <t>субсидии на осуществление капитальных вложений</t>
  </si>
  <si>
    <t>прочие доходы, всего</t>
  </si>
  <si>
    <t>доходы от операций с  активами, всего</t>
  </si>
  <si>
    <t>в том числе:</t>
  </si>
  <si>
    <t>…</t>
  </si>
  <si>
    <t>прочие поступления, всего</t>
  </si>
  <si>
    <t>из них:
увеличение остатков денежных средств за счет возврата дебиторской задолженности прошлых лет</t>
  </si>
  <si>
    <t>РАСХОДЫ, всего</t>
  </si>
  <si>
    <t>из них:</t>
  </si>
  <si>
    <t>за счет средств федерального бюджета</t>
  </si>
  <si>
    <t>за счет средств областного бюджета</t>
  </si>
  <si>
    <t>за счет средств бюджета города</t>
  </si>
  <si>
    <t>в том числе:
на выплаты персоналу, всего</t>
  </si>
  <si>
    <t>в том числе:
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</si>
  <si>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</si>
  <si>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</si>
  <si>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</si>
  <si>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
на выплаты по оплате труда</t>
  </si>
  <si>
    <t>на иные выплаты работникам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</si>
  <si>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</si>
  <si>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</si>
  <si>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из них:
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</si>
  <si>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</si>
  <si>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</si>
  <si>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иные выплаты населению</t>
  </si>
  <si>
    <t>уплата налогов, сборов и иных платежей, всего</t>
  </si>
  <si>
    <t>в том числе:
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</si>
  <si>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</si>
  <si>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</si>
  <si>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</si>
  <si>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из них:
гранты, предоставляемые бюджетным учреждениям</t>
  </si>
  <si>
    <t>гранты, предоставляемые
автономным учреждениям</t>
  </si>
  <si>
    <t>гранты, предоставляемые иным
некоммерческим организациям
(за исключением бюджетных и
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</si>
  <si>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</si>
  <si>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</si>
  <si>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</si>
  <si>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</si>
  <si>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</si>
  <si>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</t>
  </si>
  <si>
    <t>в том числе:
закупку научно-исследовательских, опытно-конструкторских и технологических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</si>
  <si>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</si>
  <si>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</si>
  <si>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</si>
  <si>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</si>
  <si>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</si>
  <si>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</si>
  <si>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</si>
  <si>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</si>
  <si>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строительных материалов</t>
  </si>
  <si>
    <t>увеличение стоимости прочих материальных запасов</t>
  </si>
  <si>
    <t>закупку энергетических ресурсов</t>
  </si>
  <si>
    <t>капитальные вложения в объекты муниципальной собственности, всего</t>
  </si>
  <si>
    <t>в том числе:
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</si>
  <si>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</si>
  <si>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</t>
  </si>
  <si>
    <t>в том числе:
налог на прибыль</t>
  </si>
  <si>
    <t>налог на добавленную стоимость</t>
  </si>
  <si>
    <t>прочие налоги, уменьшающие доход</t>
  </si>
  <si>
    <t>Прочие выплаты, всего</t>
  </si>
  <si>
    <t>из них:
возврат в бюджет средств субсидии</t>
  </si>
  <si>
    <t>в том числе:
за счет средств федерального бюджета</t>
  </si>
  <si>
    <t>Раздел 2. Сведения по выплатам на закупки товаров, работ, услуг</t>
  </si>
  <si>
    <t>№ п/п</t>
  </si>
  <si>
    <t>Коды строк</t>
  </si>
  <si>
    <t>Год начала закупки</t>
  </si>
  <si>
    <t xml:space="preserve">Код по бюджетной классификации
Российской Федерации </t>
  </si>
  <si>
    <t>на 2025 год
(очередной финансовый год)</t>
  </si>
  <si>
    <t>на 2026 год
(1-ый год планового периода)</t>
  </si>
  <si>
    <t>на 2027 год
(2-ой год планового периода)</t>
  </si>
  <si>
    <t>4.1</t>
  </si>
  <si>
    <t xml:space="preserve">Выплаты на закупку товаров, работ, услуг, ВСЕГО  </t>
  </si>
  <si>
    <t>х</t>
  </si>
  <si>
    <t>1.1.</t>
  </si>
  <si>
    <t>в том числе:
по контрактам (договорам), заключенным до начала текущего финансового года без применения норм Федерального закона от 05.04 2013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18.07.2011 № 223-ФЗ «О закупках товаров, работ, услуг отдельными видами юридических лиц» (далее - Федеральный закон № 223-ФЗ)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</si>
  <si>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</si>
  <si>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</si>
  <si>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1.3.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</si>
  <si>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</si>
  <si>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1.3.1.</t>
  </si>
  <si>
    <t>в том числе:
в соответствии с Федеральным законом № 44-ФЗ</t>
  </si>
  <si>
    <t>1.3.2.</t>
  </si>
  <si>
    <t xml:space="preserve">в соответствии с Федеральным
законом № 223-ФЗ </t>
  </si>
  <si>
    <t>1.4.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</si>
  <si>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</si>
  <si>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1.4.1.</t>
  </si>
  <si>
    <t>в том числе:
за счет субсидий, предоставляемых на финансовое обеспечение выполнения муниципального задания</t>
  </si>
  <si>
    <t>1.4.1.1.</t>
  </si>
  <si>
    <t>1.4.1.2.</t>
  </si>
  <si>
    <t>в соответствии с Федеральным законом
№ 223-ФЗ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</si>
  <si>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</si>
  <si>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</si>
  <si>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</si>
  <si>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26421.1</t>
  </si>
  <si>
    <t>26421.2</t>
  </si>
  <si>
    <t>26421.3</t>
  </si>
  <si>
    <t>1.4.2.2.</t>
  </si>
  <si>
    <t>1.4.3.</t>
  </si>
  <si>
    <t>за счет субсидий, предоставляемых на осуществление капитальных вложений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</si>
  <si>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</si>
  <si>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</si>
  <si>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</si>
  <si>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</si>
  <si>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</si>
  <si>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</si>
  <si>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</si>
  <si>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</si>
  <si>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2.</t>
  </si>
  <si>
    <r>
      <rPr>
        <b/>
        <sz val="11"/>
        <color theme="1"/>
        <rFont val="Times New Roman"/>
        <family val="1"/>
        <charset val="204"/>
      </rPr>
      <t xml:space="preserve">Итого по контрактам, планируемым к заключению в соответствующем финансовом году в соответствии с Федеральным </t>
    </r>
    <r>
      <rPr>
        <b/>
        <sz val="11"/>
        <rFont val="Times New Roman"/>
        <family val="1"/>
        <charset val="204"/>
      </rPr>
      <t>законом</t>
    </r>
    <r>
      <rPr>
        <b/>
        <sz val="11"/>
        <color theme="1"/>
        <rFont val="Times New Roman"/>
        <family val="1"/>
        <charset val="204"/>
      </rPr>
      <t xml:space="preserve"> № 44-ФЗ, по соответствующему году закупки</t>
    </r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</si>
  <si>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</si>
  <si>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</si>
  <si>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</si>
  <si>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Ответственное должностное лицо</t>
  </si>
  <si>
    <t>Врио главного бухгалтера</t>
  </si>
  <si>
    <t>А.П. Аникеева</t>
  </si>
  <si>
    <t>(должность)</t>
  </si>
  <si>
    <t>Исполнитель</t>
  </si>
  <si>
    <t>Экономист МБУ «ЦБУО»</t>
  </si>
  <si>
    <t>О.С. Кундозёрова</t>
  </si>
  <si>
    <t>(81536) 74219</t>
  </si>
  <si>
    <t>(фамилия, инициалы)</t>
  </si>
  <si>
    <t>(телефон)</t>
  </si>
  <si>
    <t>СОГЛАСОВАНО</t>
  </si>
  <si>
    <t>Начальник управления образования администрации города Мончегорска</t>
  </si>
  <si>
    <t>(наименование должности уполномоченного лица главного распорядителя бюджетных средств)</t>
  </si>
  <si>
    <t>Л.В. Жукова</t>
  </si>
  <si>
    <t xml:space="preserve">(расшифровка подписи)           </t>
  </si>
  <si>
    <t>2025 года</t>
  </si>
  <si>
    <t>февраля</t>
  </si>
  <si>
    <t>уточнённый</t>
  </si>
  <si>
    <r>
      <t>«</t>
    </r>
    <r>
      <rPr>
        <u/>
        <sz val="12"/>
        <color theme="1"/>
        <rFont val="Times New Roman"/>
        <family val="1"/>
        <charset val="204"/>
      </rPr>
      <t xml:space="preserve">  6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   февраля   </t>
    </r>
    <r>
      <rPr>
        <sz val="12"/>
        <color theme="1"/>
        <rFont val="Times New Roman"/>
        <family val="1"/>
        <charset val="204"/>
      </rPr>
      <t xml:space="preserve">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</si>
</sst>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dd\.mmm"/>
    <numFmt numFmtId="166" formatCode="dd\.mm\.yyyy"/>
  </numFmts>
  <fonts count="38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CC33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0"/>
      <color rgb="FF000000"/>
      <name val="Arial Cyr"/>
      <charset val="134"/>
    </font>
    <font>
      <u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37" fillId="0" borderId="0" applyFont="0" applyFill="0" applyBorder="0" applyAlignment="0" applyProtection="0"/>
    <xf numFmtId="164" fontId="33" fillId="0" borderId="10">
      <alignment horizontal="right" vertical="top" shrinkToFit="1"/>
    </xf>
  </cellStyleXfs>
  <cellXfs count="1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/>
    <xf numFmtId="0" fontId="3" fillId="3" borderId="0" xfId="0" applyFont="1" applyFill="1" applyAlignment="1">
      <alignment horizontal="right" indent="1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 shrinkToFit="1"/>
    </xf>
    <xf numFmtId="0" fontId="7" fillId="3" borderId="0" xfId="0" applyFont="1" applyFill="1"/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/>
    <xf numFmtId="0" fontId="1" fillId="3" borderId="8" xfId="0" applyFont="1" applyFill="1" applyBorder="1"/>
    <xf numFmtId="0" fontId="3" fillId="3" borderId="0" xfId="0" applyFont="1" applyFill="1" applyAlignment="1">
      <alignment horizontal="left" indent="2"/>
    </xf>
    <xf numFmtId="16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5"/>
    </xf>
    <xf numFmtId="0" fontId="4" fillId="0" borderId="1" xfId="0" applyFont="1" applyBorder="1" applyAlignment="1">
      <alignment horizontal="left" vertical="center" wrapText="1" indent="4"/>
    </xf>
    <xf numFmtId="0" fontId="4" fillId="0" borderId="1" xfId="0" applyFont="1" applyBorder="1" applyAlignment="1">
      <alignment horizontal="left" vertical="center" wrapText="1" indent="8"/>
    </xf>
    <xf numFmtId="0" fontId="1" fillId="2" borderId="1" xfId="0" applyFont="1" applyFill="1" applyBorder="1" applyAlignment="1">
      <alignment horizontal="left" vertical="center" wrapText="1" indent="8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9"/>
    </xf>
    <xf numFmtId="0" fontId="4" fillId="0" borderId="1" xfId="0" applyFont="1" applyBorder="1" applyAlignment="1">
      <alignment horizontal="left" vertical="center" wrapText="1" indent="7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4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 indent="4"/>
    </xf>
    <xf numFmtId="2" fontId="1" fillId="0" borderId="0" xfId="0" applyNumberFormat="1" applyFont="1" applyAlignment="1">
      <alignment shrinkToFit="1"/>
    </xf>
    <xf numFmtId="0" fontId="1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6"/>
    </xf>
    <xf numFmtId="0" fontId="1" fillId="2" borderId="1" xfId="0" applyFont="1" applyFill="1" applyBorder="1" applyAlignment="1">
      <alignment horizontal="left" vertical="center" wrapText="1" indent="6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left" vertical="center" wrapText="1" indent="1"/>
    </xf>
    <xf numFmtId="0" fontId="13" fillId="0" borderId="0" xfId="0" applyFont="1"/>
    <xf numFmtId="0" fontId="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9" fontId="3" fillId="0" borderId="0" xfId="1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" fillId="0" borderId="8" xfId="0" applyFont="1" applyBorder="1"/>
    <xf numFmtId="0" fontId="18" fillId="0" borderId="8" xfId="0" applyFont="1" applyBorder="1"/>
    <xf numFmtId="0" fontId="14" fillId="0" borderId="8" xfId="0" applyFont="1" applyBorder="1"/>
    <xf numFmtId="0" fontId="7" fillId="0" borderId="0" xfId="0" applyFont="1" applyAlignment="1">
      <alignment horizontal="center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3" fillId="0" borderId="8" xfId="0" applyFont="1" applyBorder="1" applyAlignment="1">
      <alignment horizontal="left" vertical="center" indent="1"/>
    </xf>
    <xf numFmtId="0" fontId="25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0" fontId="26" fillId="0" borderId="8" xfId="0" applyFont="1" applyBorder="1" applyAlignment="1">
      <alignment horizontal="center" vertical="center" wrapText="1"/>
    </xf>
    <xf numFmtId="0" fontId="6" fillId="0" borderId="0" xfId="0" applyFont="1"/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center" wrapText="1"/>
    </xf>
    <xf numFmtId="166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3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0" xfId="0" applyFont="1" applyAlignment="1">
      <alignment vertical="top" wrapText="1"/>
    </xf>
    <xf numFmtId="9" fontId="30" fillId="0" borderId="0" xfId="1" applyFont="1" applyFill="1" applyAlignment="1">
      <alignment horizontal="left" vertical="top" wrapText="1"/>
    </xf>
    <xf numFmtId="9" fontId="30" fillId="0" borderId="0" xfId="1" applyFont="1" applyFill="1" applyAlignment="1">
      <alignment horizontal="center" vertical="top" wrapText="1"/>
    </xf>
    <xf numFmtId="9" fontId="30" fillId="0" borderId="0" xfId="1" applyFont="1" applyFill="1" applyAlignment="1">
      <alignment horizontal="left" vertical="top"/>
    </xf>
    <xf numFmtId="0" fontId="1" fillId="0" borderId="1" xfId="0" quotePrefix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shrinkToFit="1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/>
    <xf numFmtId="4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1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shrinkToFit="1"/>
    </xf>
    <xf numFmtId="4" fontId="12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4" fontId="11" fillId="0" borderId="0" xfId="0" applyNumberFormat="1" applyFont="1"/>
    <xf numFmtId="4" fontId="1" fillId="0" borderId="0" xfId="0" applyNumberFormat="1" applyFont="1" applyAlignment="1">
      <alignment vertical="center"/>
    </xf>
    <xf numFmtId="4" fontId="10" fillId="2" borderId="1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horizontal="left" vertical="center" indent="1"/>
    </xf>
    <xf numFmtId="4" fontId="4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8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center" vertical="top"/>
    </xf>
    <xf numFmtId="0" fontId="23" fillId="0" borderId="0" xfId="0" applyFont="1" applyAlignment="1">
      <alignment horizontal="right" vertical="center" wrapText="1" indent="1"/>
    </xf>
    <xf numFmtId="0" fontId="23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0" borderId="0" xfId="0" applyNumberFormat="1" applyFont="1" applyAlignment="1">
      <alignment horizontal="right" wrapText="1"/>
    </xf>
  </cellXfs>
  <cellStyles count="3">
    <cellStyle name="xl37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FF"/>
      <color rgb="FFCC3300"/>
      <color rgb="FF00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70" zoomScaleNormal="85" workbookViewId="0">
      <selection activeCell="B28" sqref="B28:E28"/>
    </sheetView>
  </sheetViews>
  <sheetFormatPr defaultColWidth="8.85546875" defaultRowHeight="12.75"/>
  <cols>
    <col min="1" max="1" width="32.140625" style="74" customWidth="1"/>
    <col min="2" max="2" width="15.140625" style="74" customWidth="1"/>
    <col min="3" max="3" width="7.7109375" style="74" customWidth="1"/>
    <col min="4" max="4" width="2.7109375" style="74" customWidth="1"/>
    <col min="5" max="5" width="23.28515625" style="74" customWidth="1"/>
    <col min="6" max="6" width="3.5703125" style="74" customWidth="1"/>
    <col min="7" max="7" width="14.85546875" style="74" customWidth="1"/>
    <col min="8" max="8" width="19.85546875" style="74" customWidth="1"/>
    <col min="9" max="16384" width="8.85546875" style="74"/>
  </cols>
  <sheetData>
    <row r="1" spans="1:8" ht="22.5">
      <c r="A1" s="75"/>
      <c r="B1" s="75"/>
      <c r="C1" s="75"/>
      <c r="D1" s="75"/>
      <c r="E1" s="75"/>
      <c r="F1" s="75"/>
      <c r="G1" s="75"/>
      <c r="H1" s="75"/>
    </row>
    <row r="2" spans="1:8" ht="15">
      <c r="A2" s="76"/>
      <c r="B2" s="76"/>
      <c r="C2" s="76"/>
      <c r="D2" s="76"/>
      <c r="E2" s="153" t="s">
        <v>0</v>
      </c>
      <c r="F2" s="153"/>
      <c r="G2" s="153"/>
      <c r="H2" s="153"/>
    </row>
    <row r="3" spans="1:8" ht="75" customHeight="1">
      <c r="A3" s="76"/>
      <c r="B3" s="76"/>
      <c r="C3" s="76"/>
      <c r="D3" s="76"/>
      <c r="E3" s="154" t="s">
        <v>1</v>
      </c>
      <c r="F3" s="154"/>
      <c r="G3" s="154"/>
      <c r="H3" s="154"/>
    </row>
    <row r="4" spans="1:8" ht="15">
      <c r="A4" s="76"/>
      <c r="B4" s="72"/>
      <c r="C4" s="72"/>
      <c r="D4" s="72"/>
      <c r="E4" s="77"/>
      <c r="F4" s="77"/>
      <c r="G4" s="77"/>
      <c r="H4" s="77"/>
    </row>
    <row r="5" spans="1:8" s="69" customFormat="1" ht="18.75">
      <c r="A5" s="76"/>
      <c r="E5" s="155" t="s">
        <v>2</v>
      </c>
      <c r="F5" s="155"/>
      <c r="G5" s="155"/>
      <c r="H5" s="155"/>
    </row>
    <row r="6" spans="1:8" s="70" customFormat="1" ht="66.75" customHeight="1">
      <c r="A6" s="76"/>
      <c r="E6" s="156" t="s">
        <v>3</v>
      </c>
      <c r="F6" s="156"/>
      <c r="G6" s="156"/>
      <c r="H6" s="157"/>
    </row>
    <row r="7" spans="1:8" s="70" customFormat="1" ht="18.75">
      <c r="E7" s="158" t="s">
        <v>4</v>
      </c>
      <c r="F7" s="158"/>
      <c r="G7" s="158"/>
      <c r="H7" s="158"/>
    </row>
    <row r="8" spans="1:8" s="71" customFormat="1" ht="18">
      <c r="E8" s="78"/>
      <c r="F8" s="78"/>
      <c r="G8" s="78"/>
      <c r="H8" s="79"/>
    </row>
    <row r="9" spans="1:8" s="71" customFormat="1" ht="15.75">
      <c r="A9" s="80"/>
      <c r="E9" s="81"/>
      <c r="F9" s="1"/>
      <c r="G9" s="82" t="s">
        <v>5</v>
      </c>
      <c r="H9" s="83"/>
    </row>
    <row r="10" spans="1:8" s="70" customFormat="1" ht="18.75">
      <c r="E10" s="84" t="s">
        <v>6</v>
      </c>
      <c r="F10" s="1"/>
      <c r="G10" s="158" t="s">
        <v>7</v>
      </c>
      <c r="H10" s="158"/>
    </row>
    <row r="11" spans="1:8" s="70" customFormat="1" ht="22.5">
      <c r="E11" s="85" t="s">
        <v>8</v>
      </c>
      <c r="F11" s="86"/>
      <c r="G11" s="86"/>
      <c r="H11" s="84"/>
    </row>
    <row r="12" spans="1:8" s="70" customFormat="1" ht="18.75">
      <c r="E12" s="84"/>
      <c r="F12" s="1"/>
      <c r="G12" s="84"/>
      <c r="H12" s="84"/>
    </row>
    <row r="13" spans="1:8" ht="15">
      <c r="A13" s="87"/>
      <c r="B13" s="87"/>
      <c r="C13" s="87"/>
      <c r="D13" s="87"/>
      <c r="E13" s="88"/>
      <c r="F13" s="88"/>
      <c r="G13" s="88"/>
      <c r="H13" s="87"/>
    </row>
    <row r="14" spans="1:8" ht="15">
      <c r="A14" s="87"/>
      <c r="B14" s="87"/>
      <c r="C14" s="87"/>
      <c r="D14" s="87"/>
      <c r="E14" s="88"/>
      <c r="F14" s="88"/>
      <c r="G14" s="88"/>
      <c r="H14" s="87"/>
    </row>
    <row r="15" spans="1:8" s="72" customFormat="1" ht="18.75" customHeight="1">
      <c r="A15" s="159" t="s">
        <v>9</v>
      </c>
      <c r="B15" s="159"/>
      <c r="C15" s="159"/>
      <c r="D15" s="159"/>
      <c r="E15" s="159"/>
      <c r="F15" s="159"/>
      <c r="G15" s="89" t="s">
        <v>10</v>
      </c>
      <c r="H15" s="90"/>
    </row>
    <row r="16" spans="1:8" s="72" customFormat="1" ht="18.75">
      <c r="A16" s="160" t="s">
        <v>11</v>
      </c>
      <c r="B16" s="160"/>
      <c r="C16" s="160"/>
      <c r="D16" s="160"/>
      <c r="E16" s="92" t="s">
        <v>12</v>
      </c>
      <c r="F16" s="93"/>
      <c r="G16" s="94"/>
      <c r="H16" s="94"/>
    </row>
    <row r="17" spans="1:8" s="72" customFormat="1" ht="18.75">
      <c r="A17" s="91"/>
      <c r="B17" s="91"/>
      <c r="C17" s="91"/>
      <c r="D17" s="91"/>
      <c r="E17" s="95"/>
      <c r="F17" s="96"/>
      <c r="G17" s="96"/>
      <c r="H17" s="94"/>
    </row>
    <row r="18" spans="1:8" s="72" customFormat="1" ht="18.75">
      <c r="A18" s="97"/>
      <c r="B18" s="98" t="s">
        <v>13</v>
      </c>
      <c r="C18" s="99">
        <v>6</v>
      </c>
      <c r="D18" s="100" t="s">
        <v>14</v>
      </c>
      <c r="E18" s="99" t="s">
        <v>181</v>
      </c>
      <c r="F18" s="101"/>
      <c r="G18" s="101" t="s">
        <v>180</v>
      </c>
      <c r="H18" s="97"/>
    </row>
    <row r="19" spans="1:8" s="72" customFormat="1" ht="15.6" customHeight="1">
      <c r="A19" s="102"/>
      <c r="B19" s="102"/>
      <c r="C19" s="102"/>
      <c r="D19" s="102"/>
      <c r="E19" s="103"/>
      <c r="F19" s="103"/>
      <c r="G19" s="103"/>
      <c r="H19" s="102"/>
    </row>
    <row r="20" spans="1:8" s="72" customFormat="1" ht="18.75">
      <c r="A20" s="104"/>
      <c r="B20" s="104"/>
      <c r="C20" s="104"/>
      <c r="D20" s="104"/>
      <c r="E20" s="105" t="s">
        <v>182</v>
      </c>
      <c r="F20" s="106"/>
      <c r="G20" s="106"/>
      <c r="H20" s="104"/>
    </row>
    <row r="21" spans="1:8" ht="15">
      <c r="A21" s="87"/>
      <c r="B21" s="87"/>
      <c r="C21" s="87"/>
      <c r="D21" s="87"/>
      <c r="E21" s="88"/>
      <c r="F21" s="88"/>
      <c r="G21" s="88"/>
      <c r="H21" s="87"/>
    </row>
    <row r="22" spans="1:8" ht="15">
      <c r="A22" s="87"/>
      <c r="B22" s="87"/>
      <c r="C22" s="87"/>
      <c r="D22" s="87"/>
      <c r="E22" s="88"/>
      <c r="F22" s="88"/>
      <c r="G22" s="107"/>
      <c r="H22" s="108" t="s">
        <v>15</v>
      </c>
    </row>
    <row r="23" spans="1:8" ht="15.75">
      <c r="A23" s="87"/>
      <c r="B23" s="87"/>
      <c r="C23" s="87"/>
      <c r="D23" s="87"/>
      <c r="E23" s="88"/>
      <c r="F23" s="88"/>
      <c r="G23" s="109" t="s">
        <v>16</v>
      </c>
      <c r="H23" s="110">
        <v>45694</v>
      </c>
    </row>
    <row r="24" spans="1:8" s="70" customFormat="1" ht="15.75" customHeight="1">
      <c r="A24" s="163" t="s">
        <v>17</v>
      </c>
      <c r="B24" s="169" t="s">
        <v>18</v>
      </c>
      <c r="C24" s="169"/>
      <c r="D24" s="169"/>
      <c r="E24" s="170"/>
      <c r="F24" s="88"/>
      <c r="G24" s="164" t="s">
        <v>19</v>
      </c>
      <c r="H24" s="165" t="s">
        <v>20</v>
      </c>
    </row>
    <row r="25" spans="1:8" s="70" customFormat="1" ht="15.75">
      <c r="A25" s="163"/>
      <c r="B25" s="169"/>
      <c r="C25" s="169"/>
      <c r="D25" s="169"/>
      <c r="E25" s="170"/>
      <c r="F25" s="88"/>
      <c r="G25" s="164"/>
      <c r="H25" s="166"/>
    </row>
    <row r="26" spans="1:8" s="70" customFormat="1" ht="15.75">
      <c r="A26" s="163"/>
      <c r="B26" s="169"/>
      <c r="C26" s="169"/>
      <c r="D26" s="169"/>
      <c r="E26" s="170"/>
      <c r="F26" s="88"/>
      <c r="G26" s="109" t="s">
        <v>21</v>
      </c>
      <c r="H26" s="111"/>
    </row>
    <row r="27" spans="1:8" s="70" customFormat="1" ht="30">
      <c r="A27" s="163"/>
      <c r="B27" s="169"/>
      <c r="C27" s="169"/>
      <c r="D27" s="169"/>
      <c r="E27" s="170"/>
      <c r="F27" s="88"/>
      <c r="G27" s="109" t="s">
        <v>19</v>
      </c>
      <c r="H27" s="111"/>
    </row>
    <row r="28" spans="1:8" s="70" customFormat="1" ht="15.75">
      <c r="A28" s="112"/>
      <c r="B28" s="161"/>
      <c r="C28" s="161"/>
      <c r="D28" s="161"/>
      <c r="E28" s="162"/>
      <c r="F28" s="88"/>
      <c r="G28" s="109" t="s">
        <v>22</v>
      </c>
      <c r="H28" s="114">
        <v>5107909736</v>
      </c>
    </row>
    <row r="29" spans="1:8" s="70" customFormat="1" ht="15.75" customHeight="1">
      <c r="A29" s="163" t="s">
        <v>23</v>
      </c>
      <c r="B29" s="167" t="s">
        <v>24</v>
      </c>
      <c r="C29" s="167"/>
      <c r="D29" s="167"/>
      <c r="E29" s="168"/>
      <c r="F29" s="88"/>
      <c r="G29" s="109" t="s">
        <v>25</v>
      </c>
      <c r="H29" s="114">
        <v>510701001</v>
      </c>
    </row>
    <row r="30" spans="1:8" s="70" customFormat="1" ht="15.75">
      <c r="A30" s="163"/>
      <c r="B30" s="167"/>
      <c r="C30" s="167"/>
      <c r="D30" s="167"/>
      <c r="E30" s="168"/>
      <c r="F30" s="113"/>
      <c r="G30" s="109" t="s">
        <v>26</v>
      </c>
      <c r="H30" s="115">
        <v>383</v>
      </c>
    </row>
    <row r="31" spans="1:8" s="70" customFormat="1" ht="54.75" customHeight="1">
      <c r="A31" s="163"/>
      <c r="B31" s="167"/>
      <c r="C31" s="167"/>
      <c r="D31" s="167"/>
      <c r="E31" s="167"/>
      <c r="F31" s="116"/>
      <c r="G31" s="116"/>
      <c r="H31" s="116"/>
    </row>
    <row r="32" spans="1:8" s="73" customFormat="1" ht="15.75">
      <c r="A32" s="117"/>
      <c r="B32" s="117"/>
      <c r="C32" s="117"/>
      <c r="D32" s="117"/>
      <c r="E32" s="118"/>
      <c r="F32" s="118"/>
      <c r="G32" s="118"/>
      <c r="H32" s="118"/>
    </row>
    <row r="33" spans="1:8" s="73" customFormat="1" ht="15.75">
      <c r="A33" s="119" t="s">
        <v>27</v>
      </c>
      <c r="B33" s="117"/>
      <c r="C33" s="117"/>
      <c r="D33" s="117"/>
      <c r="E33" s="118"/>
      <c r="F33" s="118"/>
      <c r="G33" s="118"/>
      <c r="H33" s="118"/>
    </row>
    <row r="34" spans="1:8" s="73" customFormat="1" ht="15.75">
      <c r="A34" s="117"/>
      <c r="B34" s="117"/>
      <c r="C34" s="117"/>
      <c r="D34" s="117"/>
      <c r="E34" s="118"/>
      <c r="F34" s="118"/>
      <c r="G34" s="118"/>
      <c r="H34" s="118"/>
    </row>
    <row r="35" spans="1:8" s="70" customFormat="1" ht="15.75">
      <c r="A35" s="116"/>
      <c r="B35" s="116"/>
      <c r="C35" s="116"/>
      <c r="D35" s="116"/>
      <c r="E35" s="116"/>
      <c r="F35" s="116"/>
      <c r="G35" s="116"/>
      <c r="H35" s="116"/>
    </row>
    <row r="38" spans="1:8" ht="15.75">
      <c r="B38" s="70"/>
      <c r="C38" s="70"/>
      <c r="D38" s="70"/>
      <c r="E38" s="70"/>
      <c r="F38" s="70"/>
      <c r="G38" s="70"/>
    </row>
    <row r="40" spans="1:8" ht="15.75">
      <c r="B40" s="70"/>
    </row>
    <row r="45" spans="1:8" ht="15.75">
      <c r="B45" s="70"/>
    </row>
    <row r="46" spans="1:8" ht="15.75">
      <c r="B46" s="70"/>
    </row>
    <row r="48" spans="1:8" ht="15.75">
      <c r="C48" s="70"/>
    </row>
    <row r="51" spans="2:2" ht="15.75">
      <c r="B51" s="70"/>
    </row>
  </sheetData>
  <mergeCells count="15">
    <mergeCell ref="A29:A31"/>
    <mergeCell ref="G24:G25"/>
    <mergeCell ref="H24:H25"/>
    <mergeCell ref="B29:E31"/>
    <mergeCell ref="B24:E27"/>
    <mergeCell ref="G10:H10"/>
    <mergeCell ref="A15:F15"/>
    <mergeCell ref="A16:D16"/>
    <mergeCell ref="B28:E28"/>
    <mergeCell ref="A24:A27"/>
    <mergeCell ref="E2:H2"/>
    <mergeCell ref="E3:H3"/>
    <mergeCell ref="E5:H5"/>
    <mergeCell ref="E6:H6"/>
    <mergeCell ref="E7:H7"/>
  </mergeCells>
  <pageMargins left="0.78740157480314998" right="0.196850393700787" top="0.39370078740157499" bottom="0.39370078740157499" header="0.31496062992126" footer="0.31496062992126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view="pageBreakPreview" zoomScale="60" zoomScaleNormal="80" workbookViewId="0">
      <selection activeCell="E136" sqref="E136"/>
    </sheetView>
  </sheetViews>
  <sheetFormatPr defaultColWidth="8.85546875" defaultRowHeight="15"/>
  <cols>
    <col min="1" max="1" width="48.42578125" style="41" customWidth="1"/>
    <col min="2" max="2" width="10.85546875" style="1" customWidth="1"/>
    <col min="3" max="3" width="10.28515625" style="1" customWidth="1"/>
    <col min="4" max="4" width="11.85546875" style="1" customWidth="1"/>
    <col min="5" max="5" width="16.28515625" style="1" customWidth="1"/>
    <col min="6" max="7" width="16.42578125" style="1" customWidth="1"/>
    <col min="8" max="8" width="15.140625" style="42" customWidth="1"/>
    <col min="9" max="9" width="14.85546875" style="1" customWidth="1"/>
    <col min="10" max="10" width="8.28515625" style="1" customWidth="1"/>
    <col min="11" max="11" width="16.28515625" style="1" customWidth="1"/>
    <col min="12" max="12" width="15.28515625" style="1" customWidth="1"/>
    <col min="13" max="16384" width="8.85546875" style="1"/>
  </cols>
  <sheetData>
    <row r="1" spans="1:12" ht="18.75">
      <c r="A1" s="171" t="s">
        <v>28</v>
      </c>
      <c r="B1" s="171"/>
      <c r="C1" s="171"/>
      <c r="D1" s="171"/>
      <c r="E1" s="171"/>
      <c r="F1" s="171"/>
      <c r="G1" s="171"/>
      <c r="K1" s="3"/>
    </row>
    <row r="2" spans="1:12" ht="9" customHeight="1">
      <c r="A2" s="4"/>
      <c r="B2" s="4"/>
      <c r="C2" s="4"/>
      <c r="D2" s="4"/>
      <c r="E2" s="4"/>
      <c r="F2" s="4"/>
      <c r="G2" s="4"/>
      <c r="K2" s="4"/>
    </row>
    <row r="3" spans="1:12" ht="28.5">
      <c r="A3" s="173" t="s">
        <v>29</v>
      </c>
      <c r="B3" s="174" t="s">
        <v>30</v>
      </c>
      <c r="C3" s="174" t="s">
        <v>31</v>
      </c>
      <c r="D3" s="174" t="s">
        <v>32</v>
      </c>
      <c r="E3" s="172" t="s">
        <v>33</v>
      </c>
      <c r="F3" s="172"/>
      <c r="G3" s="172"/>
      <c r="K3" s="6" t="s">
        <v>33</v>
      </c>
    </row>
    <row r="4" spans="1:12" ht="60">
      <c r="A4" s="173"/>
      <c r="B4" s="174"/>
      <c r="C4" s="174"/>
      <c r="D4" s="174"/>
      <c r="E4" s="5" t="s">
        <v>34</v>
      </c>
      <c r="F4" s="5" t="s">
        <v>35</v>
      </c>
      <c r="G4" s="5" t="s">
        <v>36</v>
      </c>
      <c r="K4" s="5" t="s">
        <v>34</v>
      </c>
    </row>
    <row r="5" spans="1:1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K5" s="5">
        <v>5</v>
      </c>
    </row>
    <row r="6" spans="1:12" ht="43.5">
      <c r="A6" s="7" t="s">
        <v>37</v>
      </c>
      <c r="B6" s="120" t="s">
        <v>38</v>
      </c>
      <c r="C6" s="5" t="s">
        <v>39</v>
      </c>
      <c r="D6" s="5" t="s">
        <v>39</v>
      </c>
      <c r="E6" s="121">
        <f>SUM(E7:E10)</f>
        <v>8527386.9499999993</v>
      </c>
      <c r="F6" s="121">
        <f t="shared" ref="F6" si="0">SUM(F7:F10)</f>
        <v>0</v>
      </c>
      <c r="G6" s="121">
        <f t="shared" ref="G6" si="1">SUM(G7:G10)</f>
        <v>0</v>
      </c>
      <c r="H6" s="122"/>
      <c r="I6" s="123"/>
      <c r="J6" s="124"/>
      <c r="K6" s="121">
        <f>SUM(K7:K10)</f>
        <v>0</v>
      </c>
      <c r="L6" s="124">
        <f>E6-K6</f>
        <v>8527386.9499999993</v>
      </c>
    </row>
    <row r="7" spans="1:12">
      <c r="A7" s="43" t="s">
        <v>40</v>
      </c>
      <c r="B7" s="5" t="s">
        <v>39</v>
      </c>
      <c r="C7" s="5" t="s">
        <v>39</v>
      </c>
      <c r="D7" s="5" t="s">
        <v>39</v>
      </c>
      <c r="E7" s="125">
        <v>0</v>
      </c>
      <c r="F7" s="126"/>
      <c r="G7" s="126"/>
      <c r="H7" s="122"/>
      <c r="I7" s="124"/>
      <c r="J7" s="124"/>
      <c r="K7" s="125">
        <v>0</v>
      </c>
      <c r="L7" s="124">
        <f t="shared" ref="L7:L70" si="2">E7-K7</f>
        <v>0</v>
      </c>
    </row>
    <row r="8" spans="1:12">
      <c r="A8" s="43" t="s">
        <v>41</v>
      </c>
      <c r="B8" s="5" t="s">
        <v>39</v>
      </c>
      <c r="C8" s="5" t="s">
        <v>39</v>
      </c>
      <c r="D8" s="5" t="s">
        <v>39</v>
      </c>
      <c r="E8" s="125">
        <v>3959645.64</v>
      </c>
      <c r="F8" s="126"/>
      <c r="G8" s="126"/>
      <c r="H8" s="122"/>
      <c r="I8" s="124"/>
      <c r="J8" s="124"/>
      <c r="K8" s="125">
        <v>0</v>
      </c>
      <c r="L8" s="124">
        <f t="shared" si="2"/>
        <v>3959645.64</v>
      </c>
    </row>
    <row r="9" spans="1:12">
      <c r="A9" s="43" t="s">
        <v>42</v>
      </c>
      <c r="B9" s="5" t="s">
        <v>39</v>
      </c>
      <c r="C9" s="5" t="s">
        <v>39</v>
      </c>
      <c r="D9" s="5" t="s">
        <v>39</v>
      </c>
      <c r="E9" s="125">
        <v>4550821.209999999</v>
      </c>
      <c r="F9" s="126"/>
      <c r="G9" s="126"/>
      <c r="H9" s="122"/>
      <c r="I9" s="124"/>
      <c r="J9" s="124"/>
      <c r="K9" s="125">
        <v>0</v>
      </c>
      <c r="L9" s="124">
        <f t="shared" si="2"/>
        <v>4550821.209999999</v>
      </c>
    </row>
    <row r="10" spans="1:12">
      <c r="A10" s="43" t="s">
        <v>43</v>
      </c>
      <c r="B10" s="5" t="s">
        <v>39</v>
      </c>
      <c r="C10" s="5" t="s">
        <v>39</v>
      </c>
      <c r="D10" s="5" t="s">
        <v>39</v>
      </c>
      <c r="E10" s="125">
        <v>16920.099999999999</v>
      </c>
      <c r="F10" s="126"/>
      <c r="G10" s="126"/>
      <c r="H10" s="122"/>
      <c r="I10" s="124"/>
      <c r="J10" s="124"/>
      <c r="K10" s="125">
        <v>0</v>
      </c>
      <c r="L10" s="124">
        <f t="shared" si="2"/>
        <v>16920.099999999999</v>
      </c>
    </row>
    <row r="11" spans="1:12" ht="43.5">
      <c r="A11" s="7" t="s">
        <v>44</v>
      </c>
      <c r="B11" s="120" t="s">
        <v>45</v>
      </c>
      <c r="C11" s="5" t="s">
        <v>39</v>
      </c>
      <c r="D11" s="5" t="s">
        <v>39</v>
      </c>
      <c r="E11" s="121">
        <f>SUM(E12:E15)</f>
        <v>0</v>
      </c>
      <c r="F11" s="121">
        <f t="shared" ref="F11" si="3">SUM(F12:F15)</f>
        <v>0</v>
      </c>
      <c r="G11" s="121">
        <f t="shared" ref="G11" si="4">SUM(G12:G15)</f>
        <v>0</v>
      </c>
      <c r="H11" s="122"/>
      <c r="I11" s="124"/>
      <c r="J11" s="124"/>
      <c r="K11" s="121">
        <f>SUM(K12:K15)</f>
        <v>0</v>
      </c>
      <c r="L11" s="124">
        <f t="shared" si="2"/>
        <v>0</v>
      </c>
    </row>
    <row r="12" spans="1:12">
      <c r="A12" s="43" t="s">
        <v>40</v>
      </c>
      <c r="B12" s="5" t="s">
        <v>39</v>
      </c>
      <c r="C12" s="5" t="s">
        <v>39</v>
      </c>
      <c r="D12" s="5" t="s">
        <v>39</v>
      </c>
      <c r="E12" s="126"/>
      <c r="F12" s="126"/>
      <c r="G12" s="126"/>
      <c r="H12" s="122">
        <f>E7+E17-E76+0-E159</f>
        <v>0</v>
      </c>
      <c r="I12" s="122">
        <f t="shared" ref="I12:I14" si="5">F7+F17-F76+0-F159</f>
        <v>0</v>
      </c>
      <c r="J12" s="122">
        <f>G7+G17-G76+0-G159</f>
        <v>0</v>
      </c>
      <c r="K12" s="126"/>
      <c r="L12" s="124">
        <f t="shared" si="2"/>
        <v>0</v>
      </c>
    </row>
    <row r="13" spans="1:12">
      <c r="A13" s="43" t="s">
        <v>41</v>
      </c>
      <c r="B13" s="5" t="s">
        <v>39</v>
      </c>
      <c r="C13" s="5" t="s">
        <v>39</v>
      </c>
      <c r="D13" s="5" t="s">
        <v>39</v>
      </c>
      <c r="E13" s="126"/>
      <c r="F13" s="126"/>
      <c r="G13" s="126"/>
      <c r="H13" s="122">
        <f t="shared" ref="H13:H14" si="6">E8+E18-E77+0-E160</f>
        <v>0</v>
      </c>
      <c r="I13" s="122">
        <f t="shared" si="5"/>
        <v>0</v>
      </c>
      <c r="J13" s="122">
        <f t="shared" ref="J13:J14" si="7">G8+G18-G77+0-G160</f>
        <v>0</v>
      </c>
      <c r="K13" s="126"/>
      <c r="L13" s="124">
        <f t="shared" si="2"/>
        <v>0</v>
      </c>
    </row>
    <row r="14" spans="1:12">
      <c r="A14" s="43" t="s">
        <v>42</v>
      </c>
      <c r="B14" s="5" t="s">
        <v>39</v>
      </c>
      <c r="C14" s="5" t="s">
        <v>39</v>
      </c>
      <c r="D14" s="5" t="s">
        <v>39</v>
      </c>
      <c r="E14" s="126"/>
      <c r="F14" s="126"/>
      <c r="G14" s="126"/>
      <c r="H14" s="122">
        <f t="shared" si="6"/>
        <v>0</v>
      </c>
      <c r="I14" s="122">
        <f t="shared" si="5"/>
        <v>0</v>
      </c>
      <c r="J14" s="122">
        <f t="shared" si="7"/>
        <v>0</v>
      </c>
      <c r="K14" s="126"/>
      <c r="L14" s="124">
        <f t="shared" si="2"/>
        <v>0</v>
      </c>
    </row>
    <row r="15" spans="1:12">
      <c r="A15" s="43" t="s">
        <v>43</v>
      </c>
      <c r="B15" s="5" t="s">
        <v>39</v>
      </c>
      <c r="C15" s="5" t="s">
        <v>39</v>
      </c>
      <c r="D15" s="5" t="s">
        <v>39</v>
      </c>
      <c r="E15" s="126"/>
      <c r="F15" s="126"/>
      <c r="G15" s="126"/>
      <c r="H15" s="122">
        <f>E10+E20-E79+E153-E162</f>
        <v>0</v>
      </c>
      <c r="I15" s="122">
        <f t="shared" ref="I15:J15" si="8">F10+F20-F79+F153-F162</f>
        <v>0</v>
      </c>
      <c r="J15" s="122">
        <f t="shared" si="8"/>
        <v>0</v>
      </c>
      <c r="K15" s="126"/>
      <c r="L15" s="124">
        <f t="shared" si="2"/>
        <v>0</v>
      </c>
    </row>
    <row r="16" spans="1:12" ht="31.5">
      <c r="A16" s="44" t="s">
        <v>46</v>
      </c>
      <c r="B16" s="5">
        <v>1000</v>
      </c>
      <c r="C16" s="5"/>
      <c r="D16" s="5"/>
      <c r="E16" s="121">
        <f>SUM(E17:E20)</f>
        <v>123139097.75999999</v>
      </c>
      <c r="F16" s="121">
        <f t="shared" ref="F16" si="9">SUM(F17:F20)</f>
        <v>112183017</v>
      </c>
      <c r="G16" s="121">
        <f t="shared" ref="G16" si="10">SUM(G17:G20)</f>
        <v>112399264</v>
      </c>
      <c r="H16" s="127">
        <f>123139097.76-E16</f>
        <v>0</v>
      </c>
      <c r="I16" s="127">
        <f>112183017-F16</f>
        <v>0</v>
      </c>
      <c r="J16" s="127">
        <f>112399264-G16</f>
        <v>0</v>
      </c>
      <c r="K16" s="121">
        <f>SUM(K17:K20)</f>
        <v>112146454.5</v>
      </c>
      <c r="L16" s="124">
        <f t="shared" si="2"/>
        <v>10992643.25999999</v>
      </c>
    </row>
    <row r="17" spans="1:12">
      <c r="A17" s="43" t="s">
        <v>40</v>
      </c>
      <c r="B17" s="5"/>
      <c r="C17" s="5"/>
      <c r="D17" s="5"/>
      <c r="E17" s="128">
        <f>E23+E29+E41+E47+E60+E68</f>
        <v>10855278.5</v>
      </c>
      <c r="F17" s="128">
        <f t="shared" ref="F17:G17" si="11">F23+F29+F41+F47+F60+F68</f>
        <v>10826928.5</v>
      </c>
      <c r="G17" s="128">
        <f t="shared" si="11"/>
        <v>10826928.5</v>
      </c>
      <c r="H17" s="123"/>
      <c r="I17" s="124"/>
      <c r="J17" s="124"/>
      <c r="K17" s="128">
        <f t="shared" ref="K17:K20" si="12">K23+K29+K41+K47+K60+K68</f>
        <v>10855278.5</v>
      </c>
      <c r="L17" s="124">
        <f t="shared" si="2"/>
        <v>0</v>
      </c>
    </row>
    <row r="18" spans="1:12">
      <c r="A18" s="43" t="s">
        <v>41</v>
      </c>
      <c r="B18" s="5"/>
      <c r="C18" s="5"/>
      <c r="D18" s="5"/>
      <c r="E18" s="128">
        <f t="shared" ref="E18:G20" si="13">E24+E30+E42+E48+E61+E69</f>
        <v>95017648.299999997</v>
      </c>
      <c r="F18" s="128">
        <f t="shared" si="13"/>
        <v>92650921.5</v>
      </c>
      <c r="G18" s="128">
        <f t="shared" si="13"/>
        <v>92673621.5</v>
      </c>
      <c r="H18" s="123"/>
      <c r="I18" s="124"/>
      <c r="J18" s="124"/>
      <c r="K18" s="128">
        <f t="shared" si="12"/>
        <v>92856028</v>
      </c>
      <c r="L18" s="124">
        <f t="shared" si="2"/>
        <v>2161620.299999997</v>
      </c>
    </row>
    <row r="19" spans="1:12">
      <c r="A19" s="43" t="s">
        <v>42</v>
      </c>
      <c r="B19" s="5"/>
      <c r="C19" s="5"/>
      <c r="D19" s="5"/>
      <c r="E19" s="128">
        <f>E25+E31+E43+E49+E62+E70</f>
        <v>17266170.960000001</v>
      </c>
      <c r="F19" s="128">
        <f t="shared" ref="F19:G19" si="14">F25+F31+F43+F49+F62+F70</f>
        <v>8705167</v>
      </c>
      <c r="G19" s="128">
        <f t="shared" si="14"/>
        <v>8898714</v>
      </c>
      <c r="H19" s="123"/>
      <c r="I19" s="124"/>
      <c r="J19" s="124"/>
      <c r="K19" s="128">
        <f t="shared" si="12"/>
        <v>8435148</v>
      </c>
      <c r="L19" s="124">
        <f t="shared" si="2"/>
        <v>8831022.9600000009</v>
      </c>
    </row>
    <row r="20" spans="1:12">
      <c r="A20" s="43" t="s">
        <v>43</v>
      </c>
      <c r="B20" s="5"/>
      <c r="C20" s="5"/>
      <c r="D20" s="5"/>
      <c r="E20" s="128">
        <f t="shared" si="13"/>
        <v>0</v>
      </c>
      <c r="F20" s="128">
        <f t="shared" si="13"/>
        <v>0</v>
      </c>
      <c r="G20" s="128">
        <f t="shared" si="13"/>
        <v>0</v>
      </c>
      <c r="H20" s="123"/>
      <c r="I20" s="124"/>
      <c r="J20" s="124"/>
      <c r="K20" s="128">
        <f t="shared" si="12"/>
        <v>0</v>
      </c>
      <c r="L20" s="124">
        <f t="shared" si="2"/>
        <v>0</v>
      </c>
    </row>
    <row r="21" spans="1:12" ht="28.5">
      <c r="A21" s="45" t="s">
        <v>47</v>
      </c>
      <c r="B21" s="5">
        <v>1100</v>
      </c>
      <c r="C21" s="6">
        <v>120</v>
      </c>
      <c r="D21" s="9"/>
      <c r="E21" s="121">
        <f>SUM(E22:E26)</f>
        <v>0</v>
      </c>
      <c r="F21" s="121">
        <f t="shared" ref="F21" si="15">SUM(F22:F26)</f>
        <v>0</v>
      </c>
      <c r="G21" s="121">
        <f t="shared" ref="G21" si="16">SUM(G22:G26)</f>
        <v>0</v>
      </c>
      <c r="H21" s="123"/>
      <c r="I21" s="124"/>
      <c r="J21" s="124"/>
      <c r="K21" s="121">
        <f>SUM(K22:K26)</f>
        <v>0</v>
      </c>
      <c r="L21" s="124">
        <f t="shared" si="2"/>
        <v>0</v>
      </c>
    </row>
    <row r="22" spans="1:12">
      <c r="A22" s="46" t="s">
        <v>48</v>
      </c>
      <c r="B22" s="5"/>
      <c r="C22" s="6"/>
      <c r="D22" s="9"/>
      <c r="E22" s="129"/>
      <c r="F22" s="129"/>
      <c r="G22" s="129"/>
      <c r="H22" s="122"/>
      <c r="I22" s="124"/>
      <c r="J22" s="124"/>
      <c r="K22" s="129"/>
      <c r="L22" s="124">
        <f t="shared" si="2"/>
        <v>0</v>
      </c>
    </row>
    <row r="23" spans="1:12">
      <c r="A23" s="47" t="s">
        <v>40</v>
      </c>
      <c r="B23" s="5"/>
      <c r="C23" s="6"/>
      <c r="D23" s="9"/>
      <c r="E23" s="125">
        <v>0</v>
      </c>
      <c r="F23" s="129"/>
      <c r="G23" s="129"/>
      <c r="H23" s="122"/>
      <c r="I23" s="124"/>
      <c r="J23" s="124"/>
      <c r="K23" s="125">
        <v>0</v>
      </c>
      <c r="L23" s="124">
        <f t="shared" si="2"/>
        <v>0</v>
      </c>
    </row>
    <row r="24" spans="1:12">
      <c r="A24" s="47" t="s">
        <v>41</v>
      </c>
      <c r="B24" s="5"/>
      <c r="C24" s="6"/>
      <c r="D24" s="9"/>
      <c r="E24" s="125">
        <v>0</v>
      </c>
      <c r="F24" s="129"/>
      <c r="G24" s="129"/>
      <c r="H24" s="122"/>
      <c r="I24" s="124"/>
      <c r="J24" s="124"/>
      <c r="K24" s="125">
        <v>0</v>
      </c>
      <c r="L24" s="124">
        <f t="shared" si="2"/>
        <v>0</v>
      </c>
    </row>
    <row r="25" spans="1:12">
      <c r="A25" s="47" t="s">
        <v>42</v>
      </c>
      <c r="B25" s="5"/>
      <c r="C25" s="6"/>
      <c r="D25" s="9"/>
      <c r="E25" s="125">
        <v>0</v>
      </c>
      <c r="F25" s="129"/>
      <c r="G25" s="129"/>
      <c r="H25" s="122"/>
      <c r="I25" s="124"/>
      <c r="J25" s="124"/>
      <c r="K25" s="125">
        <v>0</v>
      </c>
      <c r="L25" s="124">
        <f t="shared" si="2"/>
        <v>0</v>
      </c>
    </row>
    <row r="26" spans="1:12">
      <c r="A26" s="47" t="s">
        <v>43</v>
      </c>
      <c r="B26" s="5"/>
      <c r="C26" s="6"/>
      <c r="D26" s="9"/>
      <c r="E26" s="125">
        <v>0</v>
      </c>
      <c r="F26" s="129"/>
      <c r="G26" s="129"/>
      <c r="H26" s="122"/>
      <c r="I26" s="124"/>
      <c r="J26" s="124"/>
      <c r="K26" s="125">
        <v>0</v>
      </c>
      <c r="L26" s="124">
        <f t="shared" si="2"/>
        <v>0</v>
      </c>
    </row>
    <row r="27" spans="1:12" ht="42.75" customHeight="1">
      <c r="A27" s="48" t="s">
        <v>49</v>
      </c>
      <c r="B27" s="5">
        <v>1200</v>
      </c>
      <c r="C27" s="6">
        <v>130</v>
      </c>
      <c r="D27" s="9"/>
      <c r="E27" s="121">
        <f>SUM(E28:E32)</f>
        <v>110036112.5</v>
      </c>
      <c r="F27" s="121">
        <f t="shared" ref="F27" si="17">SUM(F28:F32)</f>
        <v>109955330</v>
      </c>
      <c r="G27" s="121">
        <f t="shared" ref="G27" si="18">SUM(G28:G32)</f>
        <v>110153797</v>
      </c>
      <c r="H27" s="122"/>
      <c r="I27" s="124"/>
      <c r="J27" s="124"/>
      <c r="K27" s="121">
        <f>SUM(K28:K32)</f>
        <v>110036112.5</v>
      </c>
      <c r="L27" s="124">
        <f t="shared" si="2"/>
        <v>0</v>
      </c>
    </row>
    <row r="28" spans="1:12">
      <c r="A28" s="46" t="s">
        <v>48</v>
      </c>
      <c r="B28" s="17"/>
      <c r="C28" s="17"/>
      <c r="D28" s="22"/>
      <c r="E28" s="130"/>
      <c r="F28" s="130"/>
      <c r="G28" s="130"/>
      <c r="H28" s="122"/>
      <c r="I28" s="124"/>
      <c r="J28" s="124"/>
      <c r="K28" s="130"/>
      <c r="L28" s="124">
        <f t="shared" si="2"/>
        <v>0</v>
      </c>
    </row>
    <row r="29" spans="1:12">
      <c r="A29" s="47" t="s">
        <v>40</v>
      </c>
      <c r="B29" s="17"/>
      <c r="C29" s="17"/>
      <c r="D29" s="22"/>
      <c r="E29" s="131">
        <f>E35</f>
        <v>10855278.5</v>
      </c>
      <c r="F29" s="131">
        <f t="shared" ref="F29:G29" si="19">F35</f>
        <v>10826928.5</v>
      </c>
      <c r="G29" s="131">
        <f t="shared" si="19"/>
        <v>10826928.5</v>
      </c>
      <c r="H29" s="122"/>
      <c r="I29" s="124"/>
      <c r="J29" s="124"/>
      <c r="K29" s="131">
        <f t="shared" ref="K29:K31" si="20">K35</f>
        <v>10855278.5</v>
      </c>
      <c r="L29" s="124">
        <f t="shared" si="2"/>
        <v>0</v>
      </c>
    </row>
    <row r="30" spans="1:12">
      <c r="A30" s="47" t="s">
        <v>41</v>
      </c>
      <c r="B30" s="17"/>
      <c r="C30" s="17"/>
      <c r="D30" s="22"/>
      <c r="E30" s="131">
        <f t="shared" ref="E30:G31" si="21">E36</f>
        <v>92613388</v>
      </c>
      <c r="F30" s="131">
        <f t="shared" si="21"/>
        <v>92370121.5</v>
      </c>
      <c r="G30" s="131">
        <f t="shared" si="21"/>
        <v>92370121.5</v>
      </c>
      <c r="H30" s="122"/>
      <c r="I30" s="124"/>
      <c r="J30" s="124"/>
      <c r="K30" s="131">
        <f t="shared" si="20"/>
        <v>92613388</v>
      </c>
      <c r="L30" s="124">
        <f t="shared" si="2"/>
        <v>0</v>
      </c>
    </row>
    <row r="31" spans="1:12">
      <c r="A31" s="47" t="s">
        <v>42</v>
      </c>
      <c r="B31" s="17"/>
      <c r="C31" s="17"/>
      <c r="D31" s="22"/>
      <c r="E31" s="131">
        <f t="shared" si="21"/>
        <v>6567446</v>
      </c>
      <c r="F31" s="131">
        <f t="shared" si="21"/>
        <v>6758280</v>
      </c>
      <c r="G31" s="131">
        <f t="shared" si="21"/>
        <v>6956747</v>
      </c>
      <c r="H31" s="122"/>
      <c r="I31" s="124"/>
      <c r="J31" s="124"/>
      <c r="K31" s="131">
        <f t="shared" si="20"/>
        <v>6567446</v>
      </c>
      <c r="L31" s="124">
        <f t="shared" si="2"/>
        <v>0</v>
      </c>
    </row>
    <row r="32" spans="1:12">
      <c r="A32" s="47" t="s">
        <v>43</v>
      </c>
      <c r="B32" s="17"/>
      <c r="C32" s="17"/>
      <c r="D32" s="22"/>
      <c r="E32" s="125">
        <v>0</v>
      </c>
      <c r="F32" s="125">
        <v>0</v>
      </c>
      <c r="G32" s="125">
        <v>0</v>
      </c>
      <c r="H32" s="124"/>
      <c r="I32" s="124"/>
      <c r="J32" s="124"/>
      <c r="K32" s="125">
        <v>0</v>
      </c>
      <c r="L32" s="124">
        <f t="shared" si="2"/>
        <v>0</v>
      </c>
    </row>
    <row r="33" spans="1:12" ht="57">
      <c r="A33" s="49" t="s">
        <v>50</v>
      </c>
      <c r="B33" s="5">
        <v>1210</v>
      </c>
      <c r="C33" s="6">
        <v>130</v>
      </c>
      <c r="D33" s="9"/>
      <c r="E33" s="121">
        <f>SUM(E34:E38)</f>
        <v>110036112.5</v>
      </c>
      <c r="F33" s="121">
        <f t="shared" ref="F33" si="22">SUM(F34:F38)</f>
        <v>109955330</v>
      </c>
      <c r="G33" s="121">
        <f t="shared" ref="G33" si="23">SUM(G34:G38)</f>
        <v>110153797</v>
      </c>
      <c r="H33" s="123"/>
      <c r="I33" s="132"/>
      <c r="J33" s="124"/>
      <c r="K33" s="121">
        <f>SUM(K34:K38)</f>
        <v>110036112.5</v>
      </c>
      <c r="L33" s="124">
        <f t="shared" si="2"/>
        <v>0</v>
      </c>
    </row>
    <row r="34" spans="1:12" ht="13.5" customHeight="1">
      <c r="A34" s="50" t="s">
        <v>48</v>
      </c>
      <c r="B34" s="18"/>
      <c r="C34" s="21"/>
      <c r="D34" s="51"/>
      <c r="E34" s="133"/>
      <c r="F34" s="133"/>
      <c r="G34" s="133"/>
      <c r="H34" s="123"/>
      <c r="I34" s="132"/>
      <c r="J34" s="124"/>
      <c r="K34" s="133"/>
      <c r="L34" s="124">
        <f t="shared" si="2"/>
        <v>0</v>
      </c>
    </row>
    <row r="35" spans="1:12">
      <c r="A35" s="52" t="s">
        <v>40</v>
      </c>
      <c r="B35" s="5"/>
      <c r="C35" s="6"/>
      <c r="D35" s="9"/>
      <c r="E35" s="125">
        <v>10855278.5</v>
      </c>
      <c r="F35" s="125">
        <v>10826928.5</v>
      </c>
      <c r="G35" s="125">
        <v>10826928.5</v>
      </c>
      <c r="H35" s="123"/>
      <c r="I35" s="132"/>
      <c r="J35" s="124"/>
      <c r="K35" s="125">
        <v>10855278.5</v>
      </c>
      <c r="L35" s="124">
        <f t="shared" si="2"/>
        <v>0</v>
      </c>
    </row>
    <row r="36" spans="1:12">
      <c r="A36" s="52" t="s">
        <v>41</v>
      </c>
      <c r="B36" s="5"/>
      <c r="C36" s="6"/>
      <c r="D36" s="9"/>
      <c r="E36" s="125">
        <v>92613388</v>
      </c>
      <c r="F36" s="125">
        <v>92370121.5</v>
      </c>
      <c r="G36" s="125">
        <v>92370121.5</v>
      </c>
      <c r="H36" s="123"/>
      <c r="I36" s="132"/>
      <c r="J36" s="124"/>
      <c r="K36" s="125">
        <v>92613388</v>
      </c>
      <c r="L36" s="124">
        <f t="shared" si="2"/>
        <v>0</v>
      </c>
    </row>
    <row r="37" spans="1:12" ht="15.75">
      <c r="A37" s="52" t="s">
        <v>42</v>
      </c>
      <c r="B37" s="18"/>
      <c r="C37" s="21"/>
      <c r="D37" s="51"/>
      <c r="E37" s="125">
        <v>6567446</v>
      </c>
      <c r="F37" s="125">
        <v>6758280</v>
      </c>
      <c r="G37" s="125">
        <v>6956747</v>
      </c>
      <c r="H37" s="123"/>
      <c r="I37" s="132"/>
      <c r="J37" s="124"/>
      <c r="K37" s="125">
        <v>6567446</v>
      </c>
      <c r="L37" s="124">
        <f t="shared" si="2"/>
        <v>0</v>
      </c>
    </row>
    <row r="38" spans="1:12">
      <c r="A38" s="52" t="s">
        <v>43</v>
      </c>
      <c r="B38" s="5"/>
      <c r="C38" s="6"/>
      <c r="D38" s="9"/>
      <c r="E38" s="125">
        <v>0</v>
      </c>
      <c r="F38" s="125">
        <v>0</v>
      </c>
      <c r="G38" s="125">
        <v>0</v>
      </c>
      <c r="H38" s="122"/>
      <c r="I38" s="124"/>
      <c r="J38" s="124"/>
      <c r="K38" s="125">
        <v>0</v>
      </c>
      <c r="L38" s="124">
        <f t="shared" si="2"/>
        <v>0</v>
      </c>
    </row>
    <row r="39" spans="1:12" ht="28.5">
      <c r="A39" s="48" t="s">
        <v>51</v>
      </c>
      <c r="B39" s="18">
        <v>1300</v>
      </c>
      <c r="C39" s="6">
        <v>140</v>
      </c>
      <c r="D39" s="9"/>
      <c r="E39" s="121">
        <f>SUM(E40:E44)</f>
        <v>0</v>
      </c>
      <c r="F39" s="121">
        <f t="shared" ref="F39" si="24">SUM(F40:F44)</f>
        <v>0</v>
      </c>
      <c r="G39" s="121">
        <f t="shared" ref="G39" si="25">SUM(G40:G44)</f>
        <v>0</v>
      </c>
      <c r="H39" s="122"/>
      <c r="I39" s="124"/>
      <c r="J39" s="124"/>
      <c r="K39" s="121">
        <f>SUM(K40:K44)</f>
        <v>0</v>
      </c>
      <c r="L39" s="124">
        <f t="shared" si="2"/>
        <v>0</v>
      </c>
    </row>
    <row r="40" spans="1:12">
      <c r="A40" s="46" t="s">
        <v>48</v>
      </c>
      <c r="B40" s="5"/>
      <c r="C40" s="6"/>
      <c r="D40" s="9"/>
      <c r="E40" s="129"/>
      <c r="F40" s="129"/>
      <c r="G40" s="129"/>
      <c r="H40" s="122"/>
      <c r="I40" s="124"/>
      <c r="J40" s="124"/>
      <c r="K40" s="129"/>
      <c r="L40" s="124">
        <f t="shared" si="2"/>
        <v>0</v>
      </c>
    </row>
    <row r="41" spans="1:12">
      <c r="A41" s="47" t="s">
        <v>40</v>
      </c>
      <c r="B41" s="5"/>
      <c r="C41" s="6"/>
      <c r="D41" s="9"/>
      <c r="E41" s="125">
        <v>0</v>
      </c>
      <c r="F41" s="129"/>
      <c r="G41" s="129"/>
      <c r="H41" s="122"/>
      <c r="I41" s="124"/>
      <c r="J41" s="124"/>
      <c r="K41" s="125">
        <v>0</v>
      </c>
      <c r="L41" s="124">
        <f t="shared" si="2"/>
        <v>0</v>
      </c>
    </row>
    <row r="42" spans="1:12">
      <c r="A42" s="47" t="s">
        <v>41</v>
      </c>
      <c r="B42" s="5"/>
      <c r="C42" s="6"/>
      <c r="D42" s="9"/>
      <c r="E42" s="125">
        <v>0</v>
      </c>
      <c r="F42" s="129"/>
      <c r="G42" s="129"/>
      <c r="H42" s="122"/>
      <c r="I42" s="124"/>
      <c r="J42" s="124"/>
      <c r="K42" s="125">
        <v>0</v>
      </c>
      <c r="L42" s="124">
        <f t="shared" si="2"/>
        <v>0</v>
      </c>
    </row>
    <row r="43" spans="1:12">
      <c r="A43" s="47" t="s">
        <v>42</v>
      </c>
      <c r="B43" s="5"/>
      <c r="C43" s="6"/>
      <c r="D43" s="9"/>
      <c r="E43" s="125">
        <v>0</v>
      </c>
      <c r="F43" s="129"/>
      <c r="G43" s="129"/>
      <c r="H43" s="122"/>
      <c r="I43" s="124"/>
      <c r="J43" s="124"/>
      <c r="K43" s="125">
        <v>0</v>
      </c>
      <c r="L43" s="124">
        <f t="shared" si="2"/>
        <v>0</v>
      </c>
    </row>
    <row r="44" spans="1:12" ht="15.75">
      <c r="A44" s="47" t="s">
        <v>43</v>
      </c>
      <c r="B44" s="18"/>
      <c r="C44" s="6"/>
      <c r="D44" s="9"/>
      <c r="E44" s="125">
        <v>0</v>
      </c>
      <c r="F44" s="129"/>
      <c r="G44" s="129"/>
      <c r="H44" s="122"/>
      <c r="I44" s="124"/>
      <c r="J44" s="124"/>
      <c r="K44" s="125">
        <v>0</v>
      </c>
      <c r="L44" s="124">
        <f t="shared" si="2"/>
        <v>0</v>
      </c>
    </row>
    <row r="45" spans="1:12" ht="28.5">
      <c r="A45" s="48" t="s">
        <v>52</v>
      </c>
      <c r="B45" s="18">
        <v>1400</v>
      </c>
      <c r="C45" s="6">
        <v>150</v>
      </c>
      <c r="D45" s="22"/>
      <c r="E45" s="121">
        <f>SUM(E46:E50)</f>
        <v>13102985.260000002</v>
      </c>
      <c r="F45" s="121">
        <f t="shared" ref="F45" si="26">SUM(F46:F50)</f>
        <v>2227687</v>
      </c>
      <c r="G45" s="121">
        <f t="shared" ref="G45" si="27">SUM(G46:G50)</f>
        <v>2245467</v>
      </c>
      <c r="H45" s="122"/>
      <c r="I45" s="124"/>
      <c r="J45" s="124"/>
      <c r="K45" s="121">
        <f>SUM(K46:K50)</f>
        <v>2110342</v>
      </c>
      <c r="L45" s="124">
        <f t="shared" si="2"/>
        <v>10992643.260000002</v>
      </c>
    </row>
    <row r="46" spans="1:12">
      <c r="A46" s="46" t="s">
        <v>48</v>
      </c>
      <c r="B46" s="5"/>
      <c r="C46" s="6"/>
      <c r="D46" s="22"/>
      <c r="E46" s="130"/>
      <c r="F46" s="130"/>
      <c r="G46" s="130"/>
      <c r="H46" s="122"/>
      <c r="I46" s="124"/>
      <c r="J46" s="124"/>
      <c r="K46" s="130"/>
      <c r="L46" s="124">
        <f t="shared" si="2"/>
        <v>0</v>
      </c>
    </row>
    <row r="47" spans="1:12" ht="15.75">
      <c r="A47" s="47" t="s">
        <v>40</v>
      </c>
      <c r="B47" s="5"/>
      <c r="C47" s="21"/>
      <c r="D47" s="22"/>
      <c r="E47" s="131">
        <f>E53</f>
        <v>0</v>
      </c>
      <c r="F47" s="131">
        <f t="shared" ref="F47:G47" si="28">F53</f>
        <v>0</v>
      </c>
      <c r="G47" s="131">
        <f t="shared" si="28"/>
        <v>0</v>
      </c>
      <c r="H47" s="122"/>
      <c r="I47" s="124"/>
      <c r="J47" s="124"/>
      <c r="K47" s="131">
        <f t="shared" ref="K47:K49" si="29">K53</f>
        <v>0</v>
      </c>
      <c r="L47" s="124">
        <f t="shared" si="2"/>
        <v>0</v>
      </c>
    </row>
    <row r="48" spans="1:12">
      <c r="A48" s="47" t="s">
        <v>41</v>
      </c>
      <c r="B48" s="5"/>
      <c r="C48" s="6"/>
      <c r="D48" s="22"/>
      <c r="E48" s="131">
        <f>E54</f>
        <v>2404260.2999999998</v>
      </c>
      <c r="F48" s="131">
        <f t="shared" ref="F48:G48" si="30">F54</f>
        <v>280800</v>
      </c>
      <c r="G48" s="131">
        <f t="shared" si="30"/>
        <v>303500</v>
      </c>
      <c r="H48" s="122"/>
      <c r="I48" s="124"/>
      <c r="J48" s="124"/>
      <c r="K48" s="131">
        <f t="shared" si="29"/>
        <v>242640</v>
      </c>
      <c r="L48" s="124">
        <f t="shared" si="2"/>
        <v>2161620.2999999998</v>
      </c>
    </row>
    <row r="49" spans="1:12">
      <c r="A49" s="47" t="s">
        <v>42</v>
      </c>
      <c r="B49" s="5"/>
      <c r="C49" s="6"/>
      <c r="D49" s="22"/>
      <c r="E49" s="131">
        <f>E55</f>
        <v>10698724.960000001</v>
      </c>
      <c r="F49" s="131">
        <f t="shared" ref="F49:G49" si="31">F55</f>
        <v>1946887</v>
      </c>
      <c r="G49" s="131">
        <f t="shared" si="31"/>
        <v>1941967</v>
      </c>
      <c r="H49" s="122"/>
      <c r="I49" s="124"/>
      <c r="J49" s="124"/>
      <c r="K49" s="131">
        <f t="shared" si="29"/>
        <v>1867702</v>
      </c>
      <c r="L49" s="124">
        <f t="shared" si="2"/>
        <v>8831022.9600000009</v>
      </c>
    </row>
    <row r="50" spans="1:12" ht="15.75">
      <c r="A50" s="47" t="s">
        <v>43</v>
      </c>
      <c r="B50" s="18"/>
      <c r="C50" s="6"/>
      <c r="D50" s="22"/>
      <c r="E50" s="134">
        <v>0</v>
      </c>
      <c r="F50" s="134">
        <v>0</v>
      </c>
      <c r="G50" s="134">
        <v>0</v>
      </c>
      <c r="H50" s="124"/>
      <c r="I50" s="124"/>
      <c r="J50" s="124"/>
      <c r="K50" s="134">
        <v>0</v>
      </c>
      <c r="L50" s="124">
        <f t="shared" si="2"/>
        <v>0</v>
      </c>
    </row>
    <row r="51" spans="1:12" ht="28.5">
      <c r="A51" s="49" t="s">
        <v>53</v>
      </c>
      <c r="B51" s="5">
        <v>1410</v>
      </c>
      <c r="C51" s="6">
        <v>150</v>
      </c>
      <c r="D51" s="22"/>
      <c r="E51" s="121">
        <f>SUM(E52:E56)</f>
        <v>13102985.260000002</v>
      </c>
      <c r="F51" s="121">
        <f t="shared" ref="F51" si="32">SUM(F52:F56)</f>
        <v>2227687</v>
      </c>
      <c r="G51" s="121">
        <f t="shared" ref="G51" si="33">SUM(G52:G56)</f>
        <v>2245467</v>
      </c>
      <c r="H51" s="123"/>
      <c r="I51" s="132"/>
      <c r="J51" s="124"/>
      <c r="K51" s="121">
        <f>SUM(K52:K56)</f>
        <v>2110342</v>
      </c>
      <c r="L51" s="124">
        <f t="shared" si="2"/>
        <v>10992643.260000002</v>
      </c>
    </row>
    <row r="52" spans="1:12">
      <c r="A52" s="50" t="s">
        <v>48</v>
      </c>
      <c r="B52" s="17"/>
      <c r="C52" s="17"/>
      <c r="D52" s="22"/>
      <c r="E52" s="130"/>
      <c r="F52" s="130"/>
      <c r="G52" s="130"/>
      <c r="H52" s="123"/>
      <c r="I52" s="132"/>
      <c r="J52" s="124"/>
      <c r="K52" s="130"/>
      <c r="L52" s="124">
        <f t="shared" si="2"/>
        <v>0</v>
      </c>
    </row>
    <row r="53" spans="1:12">
      <c r="A53" s="52" t="s">
        <v>40</v>
      </c>
      <c r="B53" s="17"/>
      <c r="C53" s="17"/>
      <c r="D53" s="22"/>
      <c r="E53" s="125">
        <v>0</v>
      </c>
      <c r="F53" s="125">
        <v>0</v>
      </c>
      <c r="G53" s="125">
        <v>0</v>
      </c>
      <c r="H53" s="123"/>
      <c r="I53" s="132"/>
      <c r="J53" s="124"/>
      <c r="K53" s="125">
        <v>0</v>
      </c>
      <c r="L53" s="124">
        <f t="shared" si="2"/>
        <v>0</v>
      </c>
    </row>
    <row r="54" spans="1:12">
      <c r="A54" s="52" t="s">
        <v>41</v>
      </c>
      <c r="B54" s="17"/>
      <c r="C54" s="17"/>
      <c r="D54" s="22"/>
      <c r="E54" s="125">
        <v>2404260.2999999998</v>
      </c>
      <c r="F54" s="125">
        <v>280800</v>
      </c>
      <c r="G54" s="125">
        <v>303500</v>
      </c>
      <c r="H54" s="123"/>
      <c r="I54" s="132"/>
      <c r="J54" s="124"/>
      <c r="K54" s="125">
        <v>242640</v>
      </c>
      <c r="L54" s="124">
        <f t="shared" si="2"/>
        <v>2161620.2999999998</v>
      </c>
    </row>
    <row r="55" spans="1:12">
      <c r="A55" s="52" t="s">
        <v>42</v>
      </c>
      <c r="B55" s="17"/>
      <c r="C55" s="17"/>
      <c r="D55" s="22"/>
      <c r="E55" s="125">
        <v>10698724.960000001</v>
      </c>
      <c r="F55" s="125">
        <v>1946887</v>
      </c>
      <c r="G55" s="125">
        <v>1941967</v>
      </c>
      <c r="H55" s="123"/>
      <c r="I55" s="132"/>
      <c r="J55" s="124"/>
      <c r="K55" s="125">
        <v>1867702</v>
      </c>
      <c r="L55" s="124">
        <f t="shared" si="2"/>
        <v>8831022.9600000009</v>
      </c>
    </row>
    <row r="56" spans="1:12">
      <c r="A56" s="52" t="s">
        <v>43</v>
      </c>
      <c r="B56" s="17"/>
      <c r="C56" s="17"/>
      <c r="D56" s="22"/>
      <c r="E56" s="125">
        <v>0</v>
      </c>
      <c r="F56" s="125">
        <v>0</v>
      </c>
      <c r="G56" s="125">
        <v>0</v>
      </c>
      <c r="H56" s="123"/>
      <c r="I56" s="132"/>
      <c r="J56" s="124"/>
      <c r="K56" s="125">
        <v>0</v>
      </c>
      <c r="L56" s="124">
        <f t="shared" si="2"/>
        <v>0</v>
      </c>
    </row>
    <row r="57" spans="1:12" ht="28.5">
      <c r="A57" s="53" t="s">
        <v>54</v>
      </c>
      <c r="B57" s="17">
        <v>1420</v>
      </c>
      <c r="C57" s="54">
        <v>150</v>
      </c>
      <c r="D57" s="22"/>
      <c r="E57" s="135">
        <v>0</v>
      </c>
      <c r="F57" s="130"/>
      <c r="G57" s="130"/>
      <c r="H57" s="122"/>
      <c r="I57" s="124"/>
      <c r="J57" s="124"/>
      <c r="K57" s="135">
        <v>0</v>
      </c>
      <c r="L57" s="124">
        <f t="shared" si="2"/>
        <v>0</v>
      </c>
    </row>
    <row r="58" spans="1:12">
      <c r="A58" s="48" t="s">
        <v>55</v>
      </c>
      <c r="B58" s="5">
        <v>1500</v>
      </c>
      <c r="C58" s="6">
        <v>180</v>
      </c>
      <c r="D58" s="22"/>
      <c r="E58" s="121">
        <f>SUM(E59:E63)</f>
        <v>0</v>
      </c>
      <c r="F58" s="121">
        <f t="shared" ref="F58" si="34">SUM(F59:F63)</f>
        <v>0</v>
      </c>
      <c r="G58" s="121">
        <f t="shared" ref="G58" si="35">SUM(G59:G63)</f>
        <v>0</v>
      </c>
      <c r="H58" s="122"/>
      <c r="I58" s="124"/>
      <c r="J58" s="124"/>
      <c r="K58" s="121">
        <f>SUM(K59:K63)</f>
        <v>0</v>
      </c>
      <c r="L58" s="124">
        <f t="shared" si="2"/>
        <v>0</v>
      </c>
    </row>
    <row r="59" spans="1:12">
      <c r="A59" s="46" t="s">
        <v>48</v>
      </c>
      <c r="B59" s="5"/>
      <c r="C59" s="5"/>
      <c r="D59" s="22"/>
      <c r="E59" s="130"/>
      <c r="F59" s="130"/>
      <c r="G59" s="130"/>
      <c r="H59" s="122"/>
      <c r="I59" s="124"/>
      <c r="J59" s="124"/>
      <c r="K59" s="130"/>
      <c r="L59" s="124">
        <f t="shared" si="2"/>
        <v>0</v>
      </c>
    </row>
    <row r="60" spans="1:12">
      <c r="A60" s="47" t="s">
        <v>40</v>
      </c>
      <c r="B60" s="5"/>
      <c r="C60" s="5"/>
      <c r="D60" s="22"/>
      <c r="E60" s="130"/>
      <c r="F60" s="130"/>
      <c r="G60" s="130"/>
      <c r="H60" s="122"/>
      <c r="I60" s="124"/>
      <c r="J60" s="124"/>
      <c r="K60" s="130"/>
      <c r="L60" s="124">
        <f t="shared" si="2"/>
        <v>0</v>
      </c>
    </row>
    <row r="61" spans="1:12">
      <c r="A61" s="47" t="s">
        <v>41</v>
      </c>
      <c r="B61" s="5"/>
      <c r="C61" s="5"/>
      <c r="D61" s="22"/>
      <c r="E61" s="130"/>
      <c r="F61" s="130"/>
      <c r="G61" s="130"/>
      <c r="H61" s="122"/>
      <c r="I61" s="124"/>
      <c r="J61" s="124"/>
      <c r="K61" s="130"/>
      <c r="L61" s="124">
        <f t="shared" si="2"/>
        <v>0</v>
      </c>
    </row>
    <row r="62" spans="1:12">
      <c r="A62" s="47" t="s">
        <v>42</v>
      </c>
      <c r="B62" s="5"/>
      <c r="C62" s="5"/>
      <c r="D62" s="22"/>
      <c r="E62" s="130"/>
      <c r="F62" s="130"/>
      <c r="G62" s="130"/>
      <c r="H62" s="122"/>
      <c r="I62" s="124"/>
      <c r="J62" s="124"/>
      <c r="K62" s="130"/>
      <c r="L62" s="124">
        <f t="shared" si="2"/>
        <v>0</v>
      </c>
    </row>
    <row r="63" spans="1:12">
      <c r="A63" s="47" t="s">
        <v>43</v>
      </c>
      <c r="B63" s="5"/>
      <c r="C63" s="5"/>
      <c r="D63" s="22"/>
      <c r="E63" s="130"/>
      <c r="F63" s="130"/>
      <c r="G63" s="130"/>
      <c r="H63" s="122"/>
      <c r="I63" s="124"/>
      <c r="J63" s="124"/>
      <c r="K63" s="130"/>
      <c r="L63" s="124">
        <f t="shared" si="2"/>
        <v>0</v>
      </c>
    </row>
    <row r="64" spans="1:12" ht="15.75" customHeight="1">
      <c r="A64" s="55" t="s">
        <v>56</v>
      </c>
      <c r="B64" s="17">
        <v>1900</v>
      </c>
      <c r="C64" s="17"/>
      <c r="D64" s="22"/>
      <c r="E64" s="121">
        <v>0</v>
      </c>
      <c r="F64" s="121">
        <v>0</v>
      </c>
      <c r="G64" s="121">
        <v>0</v>
      </c>
      <c r="H64" s="122"/>
      <c r="I64" s="124"/>
      <c r="J64" s="124"/>
      <c r="K64" s="121">
        <v>0</v>
      </c>
      <c r="L64" s="124">
        <f t="shared" si="2"/>
        <v>0</v>
      </c>
    </row>
    <row r="65" spans="1:12">
      <c r="A65" s="46" t="s">
        <v>57</v>
      </c>
      <c r="B65" s="17"/>
      <c r="C65" s="17"/>
      <c r="D65" s="22"/>
      <c r="E65" s="130"/>
      <c r="F65" s="130"/>
      <c r="G65" s="130"/>
      <c r="H65" s="122"/>
      <c r="I65" s="124"/>
      <c r="J65" s="124"/>
      <c r="K65" s="130"/>
      <c r="L65" s="124">
        <f t="shared" si="2"/>
        <v>0</v>
      </c>
    </row>
    <row r="66" spans="1:12">
      <c r="A66" s="22" t="s">
        <v>58</v>
      </c>
      <c r="B66" s="17"/>
      <c r="C66" s="17"/>
      <c r="D66" s="22"/>
      <c r="E66" s="130"/>
      <c r="F66" s="130"/>
      <c r="G66" s="130"/>
      <c r="H66" s="122"/>
      <c r="I66" s="124"/>
      <c r="J66" s="124"/>
      <c r="K66" s="130"/>
      <c r="L66" s="124">
        <f t="shared" si="2"/>
        <v>0</v>
      </c>
    </row>
    <row r="67" spans="1:12">
      <c r="A67" s="46" t="s">
        <v>48</v>
      </c>
      <c r="B67" s="17"/>
      <c r="C67" s="17"/>
      <c r="D67" s="22"/>
      <c r="E67" s="130"/>
      <c r="F67" s="130"/>
      <c r="G67" s="130"/>
      <c r="H67" s="122"/>
      <c r="I67" s="124"/>
      <c r="J67" s="124"/>
      <c r="K67" s="130"/>
      <c r="L67" s="124">
        <f t="shared" si="2"/>
        <v>0</v>
      </c>
    </row>
    <row r="68" spans="1:12">
      <c r="A68" s="47" t="s">
        <v>40</v>
      </c>
      <c r="B68" s="17"/>
      <c r="C68" s="17"/>
      <c r="D68" s="22"/>
      <c r="E68" s="130"/>
      <c r="F68" s="130"/>
      <c r="G68" s="130"/>
      <c r="H68" s="122"/>
      <c r="I68" s="124"/>
      <c r="J68" s="124"/>
      <c r="K68" s="130"/>
      <c r="L68" s="124">
        <f t="shared" si="2"/>
        <v>0</v>
      </c>
    </row>
    <row r="69" spans="1:12">
      <c r="A69" s="47" t="s">
        <v>41</v>
      </c>
      <c r="B69" s="17"/>
      <c r="C69" s="17"/>
      <c r="D69" s="22"/>
      <c r="E69" s="130"/>
      <c r="F69" s="130"/>
      <c r="G69" s="130"/>
      <c r="H69" s="122"/>
      <c r="I69" s="124"/>
      <c r="J69" s="124"/>
      <c r="K69" s="130"/>
      <c r="L69" s="124">
        <f t="shared" si="2"/>
        <v>0</v>
      </c>
    </row>
    <row r="70" spans="1:12">
      <c r="A70" s="47" t="s">
        <v>42</v>
      </c>
      <c r="B70" s="17"/>
      <c r="C70" s="17"/>
      <c r="D70" s="22"/>
      <c r="E70" s="130"/>
      <c r="F70" s="130"/>
      <c r="G70" s="130"/>
      <c r="H70" s="122"/>
      <c r="I70" s="124"/>
      <c r="J70" s="124"/>
      <c r="K70" s="130"/>
      <c r="L70" s="124">
        <f t="shared" si="2"/>
        <v>0</v>
      </c>
    </row>
    <row r="71" spans="1:12">
      <c r="A71" s="47" t="s">
        <v>43</v>
      </c>
      <c r="B71" s="17"/>
      <c r="C71" s="17"/>
      <c r="D71" s="22"/>
      <c r="E71" s="130"/>
      <c r="F71" s="130"/>
      <c r="G71" s="130"/>
      <c r="H71" s="122"/>
      <c r="I71" s="124"/>
      <c r="J71" s="124"/>
      <c r="K71" s="130"/>
      <c r="L71" s="124">
        <f t="shared" ref="L71:L134" si="36">E71-K71</f>
        <v>0</v>
      </c>
    </row>
    <row r="72" spans="1:12">
      <c r="A72" s="48" t="s">
        <v>59</v>
      </c>
      <c r="B72" s="17">
        <v>1980</v>
      </c>
      <c r="C72" s="17" t="s">
        <v>39</v>
      </c>
      <c r="D72" s="22"/>
      <c r="E72" s="121">
        <v>0</v>
      </c>
      <c r="F72" s="121">
        <v>0</v>
      </c>
      <c r="G72" s="121">
        <v>0</v>
      </c>
      <c r="H72" s="122"/>
      <c r="I72" s="124"/>
      <c r="J72" s="124"/>
      <c r="K72" s="121">
        <v>0</v>
      </c>
      <c r="L72" s="124">
        <f t="shared" si="36"/>
        <v>0</v>
      </c>
    </row>
    <row r="73" spans="1:12" ht="60">
      <c r="A73" s="46" t="s">
        <v>60</v>
      </c>
      <c r="B73" s="17">
        <v>1981</v>
      </c>
      <c r="C73" s="17">
        <v>510</v>
      </c>
      <c r="D73" s="22"/>
      <c r="E73" s="130"/>
      <c r="F73" s="130"/>
      <c r="G73" s="130"/>
      <c r="H73" s="122"/>
      <c r="I73" s="124"/>
      <c r="J73" s="124"/>
      <c r="K73" s="130"/>
      <c r="L73" s="124">
        <f t="shared" si="36"/>
        <v>0</v>
      </c>
    </row>
    <row r="74" spans="1:12">
      <c r="A74" s="56" t="s">
        <v>61</v>
      </c>
      <c r="B74" s="54">
        <v>2000</v>
      </c>
      <c r="C74" s="17" t="s">
        <v>39</v>
      </c>
      <c r="D74" s="22"/>
      <c r="E74" s="121">
        <f>SUM(E75:E79)</f>
        <v>131666484.70999999</v>
      </c>
      <c r="F74" s="121">
        <f>SUM(F75:F79)</f>
        <v>112183017</v>
      </c>
      <c r="G74" s="121">
        <f t="shared" ref="G74" si="37">SUM(G75:G79)</f>
        <v>112399264</v>
      </c>
      <c r="H74" s="127">
        <f>E6+E16-E74+E153</f>
        <v>0</v>
      </c>
      <c r="I74" s="127">
        <f t="shared" ref="I74:J74" si="38">F6+F16-F74</f>
        <v>0</v>
      </c>
      <c r="J74" s="127">
        <f t="shared" si="38"/>
        <v>0</v>
      </c>
      <c r="K74" s="121">
        <f>SUM(K75:K79)</f>
        <v>112146454.5</v>
      </c>
      <c r="L74" s="124">
        <f t="shared" si="36"/>
        <v>19520030.209999993</v>
      </c>
    </row>
    <row r="75" spans="1:12">
      <c r="A75" s="46" t="s">
        <v>62</v>
      </c>
      <c r="B75" s="22"/>
      <c r="C75" s="22"/>
      <c r="D75" s="22"/>
      <c r="E75" s="130"/>
      <c r="F75" s="130"/>
      <c r="G75" s="130"/>
      <c r="H75" s="122"/>
      <c r="I75" s="124"/>
      <c r="J75" s="124"/>
      <c r="K75" s="130"/>
      <c r="L75" s="124">
        <f t="shared" si="36"/>
        <v>0</v>
      </c>
    </row>
    <row r="76" spans="1:12">
      <c r="A76" s="47" t="s">
        <v>63</v>
      </c>
      <c r="B76" s="22"/>
      <c r="C76" s="22"/>
      <c r="D76" s="22"/>
      <c r="E76" s="130">
        <f t="shared" ref="E76:G78" si="39">E7+E17</f>
        <v>10855278.5</v>
      </c>
      <c r="F76" s="130">
        <f t="shared" si="39"/>
        <v>10826928.5</v>
      </c>
      <c r="G76" s="130">
        <f t="shared" si="39"/>
        <v>10826928.5</v>
      </c>
      <c r="H76" s="122"/>
      <c r="I76" s="124"/>
      <c r="J76" s="124"/>
      <c r="K76" s="130">
        <f t="shared" ref="K76:K78" si="40">K7+K17</f>
        <v>10855278.5</v>
      </c>
      <c r="L76" s="124">
        <f t="shared" si="36"/>
        <v>0</v>
      </c>
    </row>
    <row r="77" spans="1:12">
      <c r="A77" s="47" t="s">
        <v>64</v>
      </c>
      <c r="B77" s="17"/>
      <c r="C77" s="17"/>
      <c r="D77" s="22"/>
      <c r="E77" s="130">
        <f t="shared" si="39"/>
        <v>98977293.939999998</v>
      </c>
      <c r="F77" s="130">
        <f t="shared" si="39"/>
        <v>92650921.5</v>
      </c>
      <c r="G77" s="130">
        <f t="shared" si="39"/>
        <v>92673621.5</v>
      </c>
      <c r="H77" s="122"/>
      <c r="I77" s="124"/>
      <c r="J77" s="124"/>
      <c r="K77" s="130">
        <f t="shared" si="40"/>
        <v>92856028</v>
      </c>
      <c r="L77" s="124">
        <f t="shared" si="36"/>
        <v>6121265.9399999976</v>
      </c>
    </row>
    <row r="78" spans="1:12">
      <c r="A78" s="47" t="s">
        <v>65</v>
      </c>
      <c r="B78" s="17"/>
      <c r="C78" s="17"/>
      <c r="D78" s="22"/>
      <c r="E78" s="130">
        <f>E9+E19</f>
        <v>21816992.170000002</v>
      </c>
      <c r="F78" s="130">
        <f t="shared" si="39"/>
        <v>8705167</v>
      </c>
      <c r="G78" s="130">
        <f t="shared" si="39"/>
        <v>8898714</v>
      </c>
      <c r="H78" s="122"/>
      <c r="I78" s="124"/>
      <c r="J78" s="124"/>
      <c r="K78" s="130">
        <f t="shared" si="40"/>
        <v>8435148</v>
      </c>
      <c r="L78" s="124">
        <f t="shared" si="36"/>
        <v>13381844.170000002</v>
      </c>
    </row>
    <row r="79" spans="1:12">
      <c r="A79" s="47" t="s">
        <v>43</v>
      </c>
      <c r="B79" s="17"/>
      <c r="C79" s="17"/>
      <c r="D79" s="22"/>
      <c r="E79" s="130">
        <f>E10+E20+E153</f>
        <v>16920.099999999999</v>
      </c>
      <c r="F79" s="130">
        <f t="shared" ref="F79:G79" si="41">F10+F20</f>
        <v>0</v>
      </c>
      <c r="G79" s="130">
        <f t="shared" si="41"/>
        <v>0</v>
      </c>
      <c r="H79" s="122"/>
      <c r="I79" s="124"/>
      <c r="J79" s="124"/>
      <c r="K79" s="130">
        <f>K10+K20+K153</f>
        <v>0</v>
      </c>
      <c r="L79" s="124">
        <f t="shared" si="36"/>
        <v>16920.099999999999</v>
      </c>
    </row>
    <row r="80" spans="1:12" ht="30">
      <c r="A80" s="57" t="s">
        <v>66</v>
      </c>
      <c r="B80" s="54">
        <v>2100</v>
      </c>
      <c r="C80" s="17" t="s">
        <v>39</v>
      </c>
      <c r="D80" s="22"/>
      <c r="E80" s="136">
        <f>SUM(E86:E89)</f>
        <v>105823460.14</v>
      </c>
      <c r="F80" s="136">
        <f t="shared" ref="F80:G80" si="42">SUM(F86:F89)</f>
        <v>101660277</v>
      </c>
      <c r="G80" s="136">
        <f t="shared" si="42"/>
        <v>101660277</v>
      </c>
      <c r="H80" s="127">
        <f>SUM(E82:E85)-SUM(E86:E89)</f>
        <v>0</v>
      </c>
      <c r="I80" s="127">
        <f>E74-E80-E92-E103-E112-E124-E131</f>
        <v>0</v>
      </c>
      <c r="J80" s="127">
        <f>F74-F80-F92-F103-F112-F124-F131</f>
        <v>0</v>
      </c>
      <c r="K80" s="136">
        <f>SUM(K86:K89)</f>
        <v>101856050.5</v>
      </c>
      <c r="L80" s="124">
        <f t="shared" si="36"/>
        <v>3967409.6400000006</v>
      </c>
    </row>
    <row r="81" spans="1:13">
      <c r="A81" s="46" t="s">
        <v>48</v>
      </c>
      <c r="B81" s="17"/>
      <c r="C81" s="17"/>
      <c r="D81" s="22"/>
      <c r="E81" s="131"/>
      <c r="F81" s="130"/>
      <c r="G81" s="130"/>
      <c r="H81" s="122"/>
      <c r="I81" s="124"/>
      <c r="J81" s="124"/>
      <c r="K81" s="131"/>
      <c r="L81" s="124">
        <f t="shared" si="36"/>
        <v>0</v>
      </c>
    </row>
    <row r="82" spans="1:13">
      <c r="A82" s="47" t="s">
        <v>63</v>
      </c>
      <c r="B82" s="17"/>
      <c r="C82" s="17"/>
      <c r="D82" s="22"/>
      <c r="E82" s="125">
        <v>10855278.5</v>
      </c>
      <c r="F82" s="125">
        <v>10826928.5</v>
      </c>
      <c r="G82" s="125">
        <v>10826928.5</v>
      </c>
      <c r="H82" s="122"/>
      <c r="I82" s="137"/>
      <c r="J82" s="124"/>
      <c r="K82" s="125">
        <v>10855278.5</v>
      </c>
      <c r="L82" s="124">
        <f t="shared" si="36"/>
        <v>0</v>
      </c>
    </row>
    <row r="83" spans="1:13">
      <c r="A83" s="47" t="s">
        <v>64</v>
      </c>
      <c r="B83" s="17"/>
      <c r="C83" s="17"/>
      <c r="D83" s="22"/>
      <c r="E83" s="125">
        <v>93459533.640000001</v>
      </c>
      <c r="F83" s="125">
        <v>89260021.5</v>
      </c>
      <c r="G83" s="125">
        <v>89260021.5</v>
      </c>
      <c r="H83" s="123"/>
      <c r="I83" s="132"/>
      <c r="J83" s="124"/>
      <c r="K83" s="125">
        <v>89499888</v>
      </c>
      <c r="L83" s="124">
        <f t="shared" si="36"/>
        <v>3959645.6400000006</v>
      </c>
    </row>
    <row r="84" spans="1:13">
      <c r="A84" s="47" t="s">
        <v>65</v>
      </c>
      <c r="B84" s="17"/>
      <c r="C84" s="17"/>
      <c r="D84" s="22"/>
      <c r="E84" s="125">
        <v>1508648</v>
      </c>
      <c r="F84" s="125">
        <v>1573327</v>
      </c>
      <c r="G84" s="125">
        <v>1573327</v>
      </c>
      <c r="H84" s="123"/>
      <c r="I84" s="132"/>
      <c r="J84" s="124"/>
      <c r="K84" s="125">
        <v>1500884</v>
      </c>
      <c r="L84" s="124">
        <f t="shared" si="36"/>
        <v>7764</v>
      </c>
    </row>
    <row r="85" spans="1:13">
      <c r="A85" s="47" t="s">
        <v>43</v>
      </c>
      <c r="B85" s="17"/>
      <c r="C85" s="17"/>
      <c r="D85" s="22"/>
      <c r="E85" s="125">
        <v>0</v>
      </c>
      <c r="F85" s="125">
        <v>0</v>
      </c>
      <c r="G85" s="125">
        <v>0</v>
      </c>
      <c r="H85" s="123"/>
      <c r="I85" s="137"/>
      <c r="J85" s="124"/>
      <c r="K85" s="125">
        <v>0</v>
      </c>
      <c r="L85" s="124">
        <f t="shared" si="36"/>
        <v>0</v>
      </c>
    </row>
    <row r="86" spans="1:13" ht="30">
      <c r="A86" s="46" t="s">
        <v>67</v>
      </c>
      <c r="B86" s="17">
        <v>2110</v>
      </c>
      <c r="C86" s="17">
        <v>111</v>
      </c>
      <c r="D86" s="17"/>
      <c r="E86" s="125">
        <v>80874958.5</v>
      </c>
      <c r="F86" s="125">
        <v>77683393.799999997</v>
      </c>
      <c r="G86" s="125">
        <v>77683393.799999997</v>
      </c>
      <c r="H86" s="123"/>
      <c r="I86" s="132"/>
      <c r="J86" s="124"/>
      <c r="K86" s="125">
        <v>77833756.5</v>
      </c>
      <c r="L86" s="124">
        <f t="shared" si="36"/>
        <v>3041202</v>
      </c>
    </row>
    <row r="87" spans="1:13" ht="30">
      <c r="A87" s="46" t="s">
        <v>68</v>
      </c>
      <c r="B87" s="17">
        <v>2120</v>
      </c>
      <c r="C87" s="17">
        <v>112</v>
      </c>
      <c r="D87" s="22"/>
      <c r="E87" s="134">
        <v>524264</v>
      </c>
      <c r="F87" s="134">
        <v>516500</v>
      </c>
      <c r="G87" s="134">
        <v>516500</v>
      </c>
      <c r="H87" s="123"/>
      <c r="I87" s="132"/>
      <c r="J87" s="124"/>
      <c r="K87" s="134">
        <v>516500</v>
      </c>
      <c r="L87" s="124">
        <f t="shared" si="36"/>
        <v>7764</v>
      </c>
    </row>
    <row r="88" spans="1:13" ht="45">
      <c r="A88" s="46" t="s">
        <v>69</v>
      </c>
      <c r="B88" s="17">
        <v>2130</v>
      </c>
      <c r="C88" s="17">
        <v>113</v>
      </c>
      <c r="D88" s="22"/>
      <c r="E88" s="134">
        <v>0</v>
      </c>
      <c r="F88" s="134">
        <v>0</v>
      </c>
      <c r="G88" s="134">
        <v>0</v>
      </c>
      <c r="H88" s="123"/>
      <c r="I88" s="132"/>
      <c r="J88" s="124"/>
      <c r="K88" s="134">
        <v>0</v>
      </c>
      <c r="L88" s="124">
        <f t="shared" si="36"/>
        <v>0</v>
      </c>
    </row>
    <row r="89" spans="1:13" ht="60">
      <c r="A89" s="58" t="s">
        <v>70</v>
      </c>
      <c r="B89" s="17">
        <v>2140</v>
      </c>
      <c r="C89" s="17">
        <v>119</v>
      </c>
      <c r="D89" s="22"/>
      <c r="E89" s="134">
        <v>24424237.640000001</v>
      </c>
      <c r="F89" s="134">
        <v>23460383.199999999</v>
      </c>
      <c r="G89" s="134">
        <v>23460383.199999999</v>
      </c>
      <c r="H89" s="123"/>
      <c r="I89" s="132"/>
      <c r="J89" s="124"/>
      <c r="K89" s="134">
        <v>23505794</v>
      </c>
      <c r="L89" s="124">
        <f t="shared" si="36"/>
        <v>918443.6400000006</v>
      </c>
    </row>
    <row r="90" spans="1:13" ht="30">
      <c r="A90" s="58" t="s">
        <v>71</v>
      </c>
      <c r="B90" s="17">
        <v>2141</v>
      </c>
      <c r="C90" s="17">
        <v>119</v>
      </c>
      <c r="D90" s="22"/>
      <c r="E90" s="130">
        <f>E89</f>
        <v>24424237.640000001</v>
      </c>
      <c r="F90" s="130">
        <f t="shared" ref="F90:G90" si="43">F89</f>
        <v>23460383.199999999</v>
      </c>
      <c r="G90" s="130">
        <f t="shared" si="43"/>
        <v>23460383.199999999</v>
      </c>
      <c r="H90" s="122"/>
      <c r="I90" s="122"/>
      <c r="J90" s="122"/>
      <c r="K90" s="130">
        <f>K89</f>
        <v>23505794</v>
      </c>
      <c r="L90" s="122"/>
      <c r="M90" s="59"/>
    </row>
    <row r="91" spans="1:13">
      <c r="A91" s="58" t="s">
        <v>72</v>
      </c>
      <c r="B91" s="17">
        <v>2142</v>
      </c>
      <c r="C91" s="17">
        <v>119</v>
      </c>
      <c r="D91" s="22"/>
      <c r="E91" s="130"/>
      <c r="F91" s="130"/>
      <c r="G91" s="130"/>
      <c r="H91" s="122"/>
      <c r="I91" s="138"/>
      <c r="J91" s="124"/>
      <c r="K91" s="130"/>
      <c r="L91" s="124">
        <f t="shared" si="36"/>
        <v>0</v>
      </c>
    </row>
    <row r="92" spans="1:13">
      <c r="A92" s="60" t="s">
        <v>73</v>
      </c>
      <c r="B92" s="54">
        <v>2200</v>
      </c>
      <c r="C92" s="17">
        <v>300</v>
      </c>
      <c r="D92" s="22"/>
      <c r="E92" s="121">
        <f>SUM(E94:E97)</f>
        <v>0</v>
      </c>
      <c r="F92" s="121">
        <f t="shared" ref="F92" si="44">SUM(F94:F97)</f>
        <v>0</v>
      </c>
      <c r="G92" s="121">
        <f t="shared" ref="G92" si="45">SUM(G94:G97)</f>
        <v>0</v>
      </c>
      <c r="H92" s="127">
        <f>SUM(E95:E97)-E98-E100-E101-E102</f>
        <v>0</v>
      </c>
      <c r="I92" s="127">
        <f t="shared" ref="I92:J92" si="46">SUM(F95:F97)-F98-F100-F101-F102</f>
        <v>0</v>
      </c>
      <c r="J92" s="127">
        <f t="shared" si="46"/>
        <v>0</v>
      </c>
      <c r="K92" s="121">
        <f>SUM(K94:K97)</f>
        <v>0</v>
      </c>
      <c r="L92" s="124">
        <f t="shared" si="36"/>
        <v>0</v>
      </c>
    </row>
    <row r="93" spans="1:13">
      <c r="A93" s="46" t="s">
        <v>48</v>
      </c>
      <c r="B93" s="17"/>
      <c r="C93" s="17"/>
      <c r="D93" s="22"/>
      <c r="E93" s="130"/>
      <c r="F93" s="130"/>
      <c r="G93" s="130"/>
      <c r="H93" s="122"/>
      <c r="I93" s="124"/>
      <c r="J93" s="124"/>
      <c r="K93" s="130"/>
      <c r="L93" s="124">
        <f t="shared" si="36"/>
        <v>0</v>
      </c>
    </row>
    <row r="94" spans="1:13">
      <c r="A94" s="47" t="s">
        <v>63</v>
      </c>
      <c r="B94" s="17"/>
      <c r="C94" s="17"/>
      <c r="D94" s="22"/>
      <c r="E94" s="130"/>
      <c r="F94" s="130"/>
      <c r="G94" s="130"/>
      <c r="H94" s="122"/>
      <c r="I94" s="124"/>
      <c r="J94" s="124"/>
      <c r="K94" s="130"/>
      <c r="L94" s="124">
        <f t="shared" si="36"/>
        <v>0</v>
      </c>
    </row>
    <row r="95" spans="1:13">
      <c r="A95" s="47" t="s">
        <v>64</v>
      </c>
      <c r="B95" s="17"/>
      <c r="C95" s="17"/>
      <c r="D95" s="22"/>
      <c r="E95" s="130">
        <v>0</v>
      </c>
      <c r="F95" s="130"/>
      <c r="G95" s="130"/>
      <c r="H95" s="123"/>
      <c r="I95" s="132"/>
      <c r="J95" s="124"/>
      <c r="K95" s="130">
        <v>0</v>
      </c>
      <c r="L95" s="124">
        <f t="shared" si="36"/>
        <v>0</v>
      </c>
    </row>
    <row r="96" spans="1:13">
      <c r="A96" s="47" t="s">
        <v>65</v>
      </c>
      <c r="B96" s="17"/>
      <c r="C96" s="17"/>
      <c r="D96" s="22"/>
      <c r="E96" s="130">
        <f>E98</f>
        <v>0</v>
      </c>
      <c r="F96" s="130"/>
      <c r="G96" s="130"/>
      <c r="H96" s="122"/>
      <c r="I96" s="124"/>
      <c r="J96" s="124"/>
      <c r="K96" s="130">
        <f>K98</f>
        <v>0</v>
      </c>
      <c r="L96" s="124">
        <f t="shared" si="36"/>
        <v>0</v>
      </c>
    </row>
    <row r="97" spans="1:12">
      <c r="A97" s="47" t="s">
        <v>43</v>
      </c>
      <c r="B97" s="17"/>
      <c r="C97" s="17"/>
      <c r="D97" s="22"/>
      <c r="E97" s="134">
        <v>0</v>
      </c>
      <c r="F97" s="130"/>
      <c r="G97" s="130"/>
      <c r="H97" s="122"/>
      <c r="I97" s="124"/>
      <c r="J97" s="124"/>
      <c r="K97" s="134">
        <v>0</v>
      </c>
      <c r="L97" s="124">
        <f t="shared" si="36"/>
        <v>0</v>
      </c>
    </row>
    <row r="98" spans="1:12" ht="45">
      <c r="A98" s="61" t="s">
        <v>74</v>
      </c>
      <c r="B98" s="17">
        <v>2210</v>
      </c>
      <c r="C98" s="17">
        <v>320</v>
      </c>
      <c r="D98" s="22"/>
      <c r="E98" s="139">
        <f>E99</f>
        <v>0</v>
      </c>
      <c r="F98" s="139">
        <f t="shared" ref="F98" si="47">F99</f>
        <v>0</v>
      </c>
      <c r="G98" s="139">
        <f t="shared" ref="G98" si="48">G99</f>
        <v>0</v>
      </c>
      <c r="H98" s="122"/>
      <c r="I98" s="124"/>
      <c r="J98" s="124"/>
      <c r="K98" s="139">
        <f>K99</f>
        <v>0</v>
      </c>
      <c r="L98" s="124">
        <f t="shared" si="36"/>
        <v>0</v>
      </c>
    </row>
    <row r="99" spans="1:12" ht="60">
      <c r="A99" s="47" t="s">
        <v>75</v>
      </c>
      <c r="B99" s="17">
        <v>2211</v>
      </c>
      <c r="C99" s="17">
        <v>321</v>
      </c>
      <c r="D99" s="22"/>
      <c r="E99" s="134">
        <v>0</v>
      </c>
      <c r="F99" s="130"/>
      <c r="G99" s="130"/>
      <c r="H99" s="122"/>
      <c r="I99" s="124"/>
      <c r="J99" s="124"/>
      <c r="K99" s="134">
        <v>0</v>
      </c>
      <c r="L99" s="124">
        <f t="shared" si="36"/>
        <v>0</v>
      </c>
    </row>
    <row r="100" spans="1:12" ht="45" customHeight="1">
      <c r="A100" s="61" t="s">
        <v>76</v>
      </c>
      <c r="B100" s="17">
        <v>2220</v>
      </c>
      <c r="C100" s="17">
        <v>340</v>
      </c>
      <c r="D100" s="22"/>
      <c r="E100" s="134">
        <v>0</v>
      </c>
      <c r="F100" s="130"/>
      <c r="G100" s="130"/>
      <c r="H100" s="122"/>
      <c r="I100" s="124"/>
      <c r="J100" s="124"/>
      <c r="K100" s="134">
        <v>0</v>
      </c>
      <c r="L100" s="124">
        <f t="shared" si="36"/>
        <v>0</v>
      </c>
    </row>
    <row r="101" spans="1:12" ht="73.5" customHeight="1">
      <c r="A101" s="61" t="s">
        <v>77</v>
      </c>
      <c r="B101" s="17">
        <v>2230</v>
      </c>
      <c r="C101" s="17">
        <v>350</v>
      </c>
      <c r="D101" s="22"/>
      <c r="E101" s="134">
        <v>0</v>
      </c>
      <c r="F101" s="130"/>
      <c r="G101" s="130"/>
      <c r="H101" s="122"/>
      <c r="I101" s="124"/>
      <c r="J101" s="124"/>
      <c r="K101" s="134">
        <v>0</v>
      </c>
      <c r="L101" s="124">
        <f t="shared" si="36"/>
        <v>0</v>
      </c>
    </row>
    <row r="102" spans="1:12">
      <c r="A102" s="61" t="s">
        <v>78</v>
      </c>
      <c r="B102" s="17">
        <v>2240</v>
      </c>
      <c r="C102" s="17">
        <v>360</v>
      </c>
      <c r="D102" s="22"/>
      <c r="E102" s="130">
        <v>0</v>
      </c>
      <c r="F102" s="130"/>
      <c r="G102" s="130"/>
      <c r="H102" s="122"/>
      <c r="I102" s="124"/>
      <c r="J102" s="124"/>
      <c r="K102" s="130">
        <v>0</v>
      </c>
      <c r="L102" s="124">
        <f t="shared" si="36"/>
        <v>0</v>
      </c>
    </row>
    <row r="103" spans="1:12">
      <c r="A103" s="62" t="s">
        <v>79</v>
      </c>
      <c r="B103" s="54">
        <v>2300</v>
      </c>
      <c r="C103" s="17">
        <v>850</v>
      </c>
      <c r="D103" s="22"/>
      <c r="E103" s="140">
        <f>SUM(E109:E111)</f>
        <v>213576</v>
      </c>
      <c r="F103" s="140">
        <f t="shared" ref="F103" si="49">SUM(F109:F111)</f>
        <v>213576</v>
      </c>
      <c r="G103" s="140">
        <f t="shared" ref="G103" si="50">SUM(G109:G111)</f>
        <v>213576</v>
      </c>
      <c r="H103" s="122">
        <f>SUM(E105:E108)-SUM(E109:E111)</f>
        <v>0</v>
      </c>
      <c r="I103" s="122">
        <f t="shared" ref="I103:J103" si="51">SUM(F105:F108)-SUM(F109:F111)</f>
        <v>0</v>
      </c>
      <c r="J103" s="122">
        <f t="shared" si="51"/>
        <v>0</v>
      </c>
      <c r="K103" s="140">
        <f>SUM(K109:K111)</f>
        <v>213576</v>
      </c>
      <c r="L103" s="124">
        <f t="shared" si="36"/>
        <v>0</v>
      </c>
    </row>
    <row r="104" spans="1:12">
      <c r="A104" s="46" t="s">
        <v>48</v>
      </c>
      <c r="B104" s="17"/>
      <c r="C104" s="17"/>
      <c r="D104" s="22"/>
      <c r="E104" s="130"/>
      <c r="F104" s="130"/>
      <c r="G104" s="130"/>
      <c r="H104" s="122"/>
      <c r="I104" s="124"/>
      <c r="J104" s="124"/>
      <c r="K104" s="130"/>
      <c r="L104" s="124">
        <f t="shared" si="36"/>
        <v>0</v>
      </c>
    </row>
    <row r="105" spans="1:12">
      <c r="A105" s="47" t="s">
        <v>63</v>
      </c>
      <c r="B105" s="17"/>
      <c r="C105" s="17"/>
      <c r="D105" s="22"/>
      <c r="E105" s="130">
        <v>0</v>
      </c>
      <c r="F105" s="130">
        <v>0</v>
      </c>
      <c r="G105" s="130">
        <v>0</v>
      </c>
      <c r="H105" s="122"/>
      <c r="I105" s="124"/>
      <c r="J105" s="124"/>
      <c r="K105" s="130">
        <v>0</v>
      </c>
      <c r="L105" s="124">
        <f t="shared" si="36"/>
        <v>0</v>
      </c>
    </row>
    <row r="106" spans="1:12">
      <c r="A106" s="47" t="s">
        <v>64</v>
      </c>
      <c r="B106" s="17"/>
      <c r="C106" s="17"/>
      <c r="D106" s="22"/>
      <c r="E106" s="130">
        <v>0</v>
      </c>
      <c r="F106" s="130">
        <v>0</v>
      </c>
      <c r="G106" s="130">
        <v>0</v>
      </c>
      <c r="H106" s="122"/>
      <c r="I106" s="124"/>
      <c r="J106" s="124"/>
      <c r="K106" s="130">
        <v>0</v>
      </c>
      <c r="L106" s="124">
        <f t="shared" si="36"/>
        <v>0</v>
      </c>
    </row>
    <row r="107" spans="1:12">
      <c r="A107" s="47" t="s">
        <v>65</v>
      </c>
      <c r="B107" s="17"/>
      <c r="C107" s="17"/>
      <c r="D107" s="22"/>
      <c r="E107" s="130">
        <f>E109+E110+E111-E108</f>
        <v>213576</v>
      </c>
      <c r="F107" s="130">
        <f t="shared" ref="F107:G107" si="52">F109+F110+F111-F108</f>
        <v>213576</v>
      </c>
      <c r="G107" s="130">
        <f t="shared" si="52"/>
        <v>213576</v>
      </c>
      <c r="H107" s="122"/>
      <c r="I107" s="124"/>
      <c r="J107" s="124"/>
      <c r="K107" s="130">
        <f>K109+K110+K111-K108</f>
        <v>213576</v>
      </c>
      <c r="L107" s="124">
        <f t="shared" si="36"/>
        <v>0</v>
      </c>
    </row>
    <row r="108" spans="1:12">
      <c r="A108" s="47" t="s">
        <v>43</v>
      </c>
      <c r="B108" s="17"/>
      <c r="C108" s="17"/>
      <c r="D108" s="22"/>
      <c r="E108" s="130">
        <v>0</v>
      </c>
      <c r="F108" s="130">
        <v>0</v>
      </c>
      <c r="G108" s="130">
        <v>0</v>
      </c>
      <c r="H108" s="122"/>
      <c r="I108" s="137"/>
      <c r="J108" s="124"/>
      <c r="K108" s="130">
        <v>0</v>
      </c>
      <c r="L108" s="124">
        <f t="shared" si="36"/>
        <v>0</v>
      </c>
    </row>
    <row r="109" spans="1:12" ht="42.75" customHeight="1">
      <c r="A109" s="46" t="s">
        <v>80</v>
      </c>
      <c r="B109" s="17">
        <v>2310</v>
      </c>
      <c r="C109" s="17">
        <v>851</v>
      </c>
      <c r="D109" s="22"/>
      <c r="E109" s="134">
        <v>213576</v>
      </c>
      <c r="F109" s="134">
        <v>213576</v>
      </c>
      <c r="G109" s="134">
        <v>213576</v>
      </c>
      <c r="H109" s="123"/>
      <c r="I109" s="132"/>
      <c r="J109" s="124"/>
      <c r="K109" s="134">
        <v>213576</v>
      </c>
      <c r="L109" s="124">
        <f t="shared" si="36"/>
        <v>0</v>
      </c>
    </row>
    <row r="110" spans="1:12" ht="46.5" customHeight="1">
      <c r="A110" s="46" t="s">
        <v>81</v>
      </c>
      <c r="B110" s="17">
        <v>2320</v>
      </c>
      <c r="C110" s="17">
        <v>852</v>
      </c>
      <c r="D110" s="22"/>
      <c r="E110" s="134">
        <v>0</v>
      </c>
      <c r="F110" s="134">
        <v>0</v>
      </c>
      <c r="G110" s="134">
        <v>0</v>
      </c>
      <c r="H110" s="123"/>
      <c r="I110" s="132"/>
      <c r="J110" s="124"/>
      <c r="K110" s="134">
        <v>0</v>
      </c>
      <c r="L110" s="124">
        <f t="shared" si="36"/>
        <v>0</v>
      </c>
    </row>
    <row r="111" spans="1:12" ht="30">
      <c r="A111" s="46" t="s">
        <v>82</v>
      </c>
      <c r="B111" s="17">
        <v>2330</v>
      </c>
      <c r="C111" s="17">
        <v>853</v>
      </c>
      <c r="D111" s="22"/>
      <c r="E111" s="134">
        <v>0</v>
      </c>
      <c r="F111" s="134">
        <v>0</v>
      </c>
      <c r="G111" s="134">
        <v>0</v>
      </c>
      <c r="H111" s="123"/>
      <c r="I111" s="132"/>
      <c r="J111" s="124"/>
      <c r="K111" s="134">
        <v>0</v>
      </c>
      <c r="L111" s="124">
        <f t="shared" si="36"/>
        <v>0</v>
      </c>
    </row>
    <row r="112" spans="1:12" ht="30">
      <c r="A112" s="57" t="s">
        <v>83</v>
      </c>
      <c r="B112" s="54">
        <v>2400</v>
      </c>
      <c r="C112" s="17" t="s">
        <v>39</v>
      </c>
      <c r="D112" s="22"/>
      <c r="E112" s="140">
        <f>SUM(E114:E117)</f>
        <v>0</v>
      </c>
      <c r="F112" s="140">
        <f t="shared" ref="F112" si="53">SUM(F114:F117)</f>
        <v>0</v>
      </c>
      <c r="G112" s="140">
        <f t="shared" ref="G112" si="54">SUM(G114:G117)</f>
        <v>0</v>
      </c>
      <c r="H112" s="122"/>
      <c r="I112" s="124"/>
      <c r="J112" s="124"/>
      <c r="K112" s="140">
        <f>SUM(K114:K117)</f>
        <v>0</v>
      </c>
      <c r="L112" s="124">
        <f t="shared" si="36"/>
        <v>0</v>
      </c>
    </row>
    <row r="113" spans="1:12">
      <c r="A113" s="46" t="s">
        <v>48</v>
      </c>
      <c r="B113" s="17"/>
      <c r="C113" s="17"/>
      <c r="D113" s="22"/>
      <c r="E113" s="130"/>
      <c r="F113" s="130"/>
      <c r="G113" s="130"/>
      <c r="H113" s="122"/>
      <c r="I113" s="124"/>
      <c r="J113" s="124"/>
      <c r="K113" s="130"/>
      <c r="L113" s="124">
        <f t="shared" si="36"/>
        <v>0</v>
      </c>
    </row>
    <row r="114" spans="1:12">
      <c r="A114" s="47" t="s">
        <v>63</v>
      </c>
      <c r="B114" s="17"/>
      <c r="C114" s="17"/>
      <c r="D114" s="22"/>
      <c r="E114" s="130"/>
      <c r="F114" s="130"/>
      <c r="G114" s="130"/>
      <c r="H114" s="122"/>
      <c r="I114" s="124"/>
      <c r="J114" s="124"/>
      <c r="K114" s="130"/>
      <c r="L114" s="124">
        <f t="shared" si="36"/>
        <v>0</v>
      </c>
    </row>
    <row r="115" spans="1:12">
      <c r="A115" s="47" t="s">
        <v>64</v>
      </c>
      <c r="B115" s="17"/>
      <c r="C115" s="17"/>
      <c r="D115" s="22"/>
      <c r="E115" s="130"/>
      <c r="F115" s="130"/>
      <c r="G115" s="130"/>
      <c r="H115" s="122"/>
      <c r="I115" s="124"/>
      <c r="J115" s="124"/>
      <c r="K115" s="130"/>
      <c r="L115" s="124">
        <f t="shared" si="36"/>
        <v>0</v>
      </c>
    </row>
    <row r="116" spans="1:12">
      <c r="A116" s="47" t="s">
        <v>65</v>
      </c>
      <c r="B116" s="17"/>
      <c r="C116" s="17"/>
      <c r="D116" s="22"/>
      <c r="E116" s="130"/>
      <c r="F116" s="130"/>
      <c r="G116" s="130"/>
      <c r="H116" s="122"/>
      <c r="I116" s="124"/>
      <c r="J116" s="124"/>
      <c r="K116" s="130"/>
      <c r="L116" s="124">
        <f t="shared" si="36"/>
        <v>0</v>
      </c>
    </row>
    <row r="117" spans="1:12">
      <c r="A117" s="47" t="s">
        <v>43</v>
      </c>
      <c r="B117" s="17"/>
      <c r="C117" s="17"/>
      <c r="D117" s="22"/>
      <c r="E117" s="130"/>
      <c r="F117" s="130"/>
      <c r="G117" s="130"/>
      <c r="H117" s="122"/>
      <c r="I117" s="124"/>
      <c r="J117" s="124"/>
      <c r="K117" s="130"/>
      <c r="L117" s="124">
        <f t="shared" si="36"/>
        <v>0</v>
      </c>
    </row>
    <row r="118" spans="1:12" ht="45">
      <c r="A118" s="63" t="s">
        <v>84</v>
      </c>
      <c r="B118" s="17">
        <v>2410</v>
      </c>
      <c r="C118" s="5">
        <v>613</v>
      </c>
      <c r="D118" s="22"/>
      <c r="E118" s="130"/>
      <c r="F118" s="130"/>
      <c r="G118" s="130"/>
      <c r="H118" s="122"/>
      <c r="I118" s="124"/>
      <c r="J118" s="124"/>
      <c r="K118" s="130"/>
      <c r="L118" s="124">
        <f t="shared" si="36"/>
        <v>0</v>
      </c>
    </row>
    <row r="119" spans="1:12" ht="30">
      <c r="A119" s="63" t="s">
        <v>85</v>
      </c>
      <c r="B119" s="17">
        <v>2420</v>
      </c>
      <c r="C119" s="5">
        <v>623</v>
      </c>
      <c r="D119" s="22"/>
      <c r="E119" s="130"/>
      <c r="F119" s="130"/>
      <c r="G119" s="130"/>
      <c r="H119" s="122"/>
      <c r="I119" s="124"/>
      <c r="J119" s="124"/>
      <c r="K119" s="130"/>
      <c r="L119" s="124">
        <f t="shared" si="36"/>
        <v>0</v>
      </c>
    </row>
    <row r="120" spans="1:12" ht="60">
      <c r="A120" s="63" t="s">
        <v>86</v>
      </c>
      <c r="B120" s="17">
        <v>2430</v>
      </c>
      <c r="C120" s="5">
        <v>634</v>
      </c>
      <c r="D120" s="22"/>
      <c r="E120" s="130"/>
      <c r="F120" s="130"/>
      <c r="G120" s="130"/>
      <c r="H120" s="122"/>
      <c r="I120" s="124"/>
      <c r="J120" s="124"/>
      <c r="K120" s="130"/>
      <c r="L120" s="124">
        <f t="shared" si="36"/>
        <v>0</v>
      </c>
    </row>
    <row r="121" spans="1:12" ht="30">
      <c r="A121" s="63" t="s">
        <v>87</v>
      </c>
      <c r="B121" s="17">
        <v>2440</v>
      </c>
      <c r="C121" s="5">
        <v>810</v>
      </c>
      <c r="D121" s="22"/>
      <c r="E121" s="130"/>
      <c r="F121" s="130"/>
      <c r="G121" s="130"/>
      <c r="H121" s="122"/>
      <c r="I121" s="124"/>
      <c r="J121" s="124"/>
      <c r="K121" s="130"/>
      <c r="L121" s="124">
        <f t="shared" si="36"/>
        <v>0</v>
      </c>
    </row>
    <row r="122" spans="1:12">
      <c r="A122" s="64" t="s">
        <v>88</v>
      </c>
      <c r="B122" s="17">
        <v>2450</v>
      </c>
      <c r="C122" s="5">
        <v>862</v>
      </c>
      <c r="D122" s="22"/>
      <c r="E122" s="130"/>
      <c r="F122" s="130"/>
      <c r="G122" s="130"/>
      <c r="H122" s="122"/>
      <c r="I122" s="124"/>
      <c r="J122" s="124"/>
      <c r="K122" s="130"/>
      <c r="L122" s="124">
        <f t="shared" si="36"/>
        <v>0</v>
      </c>
    </row>
    <row r="123" spans="1:12" ht="60.75" customHeight="1">
      <c r="A123" s="64" t="s">
        <v>89</v>
      </c>
      <c r="B123" s="17">
        <v>2460</v>
      </c>
      <c r="C123" s="5">
        <v>863</v>
      </c>
      <c r="D123" s="22"/>
      <c r="E123" s="130"/>
      <c r="F123" s="130"/>
      <c r="G123" s="130"/>
      <c r="H123" s="122"/>
      <c r="I123" s="124"/>
      <c r="J123" s="124"/>
      <c r="K123" s="130"/>
      <c r="L123" s="124">
        <f t="shared" si="36"/>
        <v>0</v>
      </c>
    </row>
    <row r="124" spans="1:12" ht="30">
      <c r="A124" s="22" t="s">
        <v>90</v>
      </c>
      <c r="B124" s="54">
        <v>2500</v>
      </c>
      <c r="C124" s="17" t="s">
        <v>39</v>
      </c>
      <c r="D124" s="22"/>
      <c r="E124" s="140">
        <f>SUM(E126:E129)</f>
        <v>0</v>
      </c>
      <c r="F124" s="140">
        <f t="shared" ref="F124" si="55">SUM(F126:F129)</f>
        <v>0</v>
      </c>
      <c r="G124" s="140">
        <f t="shared" ref="G124" si="56">SUM(G126:G129)</f>
        <v>0</v>
      </c>
      <c r="H124" s="122"/>
      <c r="I124" s="124"/>
      <c r="J124" s="124"/>
      <c r="K124" s="140">
        <f>SUM(K126:K129)</f>
        <v>0</v>
      </c>
      <c r="L124" s="124">
        <f t="shared" si="36"/>
        <v>0</v>
      </c>
    </row>
    <row r="125" spans="1:12">
      <c r="A125" s="65" t="s">
        <v>48</v>
      </c>
      <c r="B125" s="17"/>
      <c r="C125" s="17"/>
      <c r="D125" s="22"/>
      <c r="E125" s="130"/>
      <c r="F125" s="130"/>
      <c r="G125" s="130"/>
      <c r="H125" s="122"/>
      <c r="I125" s="124"/>
      <c r="J125" s="124"/>
      <c r="K125" s="130"/>
      <c r="L125" s="124">
        <f t="shared" si="36"/>
        <v>0</v>
      </c>
    </row>
    <row r="126" spans="1:12">
      <c r="A126" s="47" t="s">
        <v>63</v>
      </c>
      <c r="B126" s="17"/>
      <c r="C126" s="17"/>
      <c r="D126" s="22"/>
      <c r="E126" s="130"/>
      <c r="F126" s="130"/>
      <c r="G126" s="130"/>
      <c r="H126" s="122"/>
      <c r="I126" s="124"/>
      <c r="J126" s="124"/>
      <c r="K126" s="130"/>
      <c r="L126" s="124">
        <f t="shared" si="36"/>
        <v>0</v>
      </c>
    </row>
    <row r="127" spans="1:12">
      <c r="A127" s="47" t="s">
        <v>64</v>
      </c>
      <c r="B127" s="17"/>
      <c r="C127" s="17"/>
      <c r="D127" s="22"/>
      <c r="E127" s="130"/>
      <c r="F127" s="130"/>
      <c r="G127" s="130"/>
      <c r="H127" s="122"/>
      <c r="I127" s="124"/>
      <c r="J127" s="124"/>
      <c r="K127" s="130"/>
      <c r="L127" s="124">
        <f t="shared" si="36"/>
        <v>0</v>
      </c>
    </row>
    <row r="128" spans="1:12">
      <c r="A128" s="47" t="s">
        <v>65</v>
      </c>
      <c r="B128" s="17"/>
      <c r="C128" s="17"/>
      <c r="D128" s="22"/>
      <c r="E128" s="130"/>
      <c r="F128" s="130"/>
      <c r="G128" s="130"/>
      <c r="H128" s="122"/>
      <c r="I128" s="141"/>
      <c r="J128" s="124"/>
      <c r="K128" s="130"/>
      <c r="L128" s="124">
        <f t="shared" si="36"/>
        <v>0</v>
      </c>
    </row>
    <row r="129" spans="1:12">
      <c r="A129" s="47" t="s">
        <v>43</v>
      </c>
      <c r="B129" s="17"/>
      <c r="C129" s="17"/>
      <c r="D129" s="22"/>
      <c r="E129" s="130"/>
      <c r="F129" s="130"/>
      <c r="G129" s="130"/>
      <c r="H129" s="142"/>
      <c r="I129" s="123"/>
      <c r="J129" s="124"/>
      <c r="K129" s="130"/>
      <c r="L129" s="124">
        <f t="shared" si="36"/>
        <v>0</v>
      </c>
    </row>
    <row r="130" spans="1:12" ht="61.15" customHeight="1">
      <c r="A130" s="46" t="s">
        <v>91</v>
      </c>
      <c r="B130" s="17">
        <v>2520</v>
      </c>
      <c r="C130" s="17">
        <v>831</v>
      </c>
      <c r="D130" s="22"/>
      <c r="E130" s="130"/>
      <c r="F130" s="130"/>
      <c r="G130" s="130"/>
      <c r="H130" s="143"/>
      <c r="I130" s="123"/>
      <c r="J130" s="124"/>
      <c r="K130" s="130"/>
      <c r="L130" s="124">
        <f t="shared" si="36"/>
        <v>0</v>
      </c>
    </row>
    <row r="131" spans="1:12">
      <c r="A131" s="66" t="s">
        <v>92</v>
      </c>
      <c r="B131" s="54">
        <v>2600</v>
      </c>
      <c r="C131" s="17" t="s">
        <v>39</v>
      </c>
      <c r="D131" s="22"/>
      <c r="E131" s="144">
        <f>SUM(E133:E136)</f>
        <v>25629448.570000004</v>
      </c>
      <c r="F131" s="144">
        <f t="shared" ref="F131:K131" si="57">SUM(F133:F136)</f>
        <v>10309164</v>
      </c>
      <c r="G131" s="144">
        <f t="shared" si="57"/>
        <v>10525411</v>
      </c>
      <c r="H131" s="122"/>
      <c r="I131" s="145"/>
      <c r="J131" s="124"/>
      <c r="K131" s="144">
        <f t="shared" si="57"/>
        <v>10076828</v>
      </c>
      <c r="L131" s="124">
        <f t="shared" si="36"/>
        <v>15552620.570000004</v>
      </c>
    </row>
    <row r="132" spans="1:12">
      <c r="A132" s="65" t="s">
        <v>48</v>
      </c>
      <c r="B132" s="17"/>
      <c r="C132" s="17"/>
      <c r="D132" s="22"/>
      <c r="E132" s="130"/>
      <c r="F132" s="130"/>
      <c r="G132" s="130"/>
      <c r="H132" s="122"/>
      <c r="I132" s="146"/>
      <c r="J132" s="124"/>
      <c r="K132" s="130"/>
      <c r="L132" s="124">
        <f t="shared" si="36"/>
        <v>0</v>
      </c>
    </row>
    <row r="133" spans="1:12">
      <c r="A133" s="47" t="s">
        <v>63</v>
      </c>
      <c r="B133" s="17"/>
      <c r="C133" s="17"/>
      <c r="D133" s="22"/>
      <c r="E133" s="134">
        <v>0</v>
      </c>
      <c r="F133" s="134">
        <v>0</v>
      </c>
      <c r="G133" s="134">
        <v>0</v>
      </c>
      <c r="H133" s="122"/>
      <c r="I133" s="146"/>
      <c r="J133" s="124"/>
      <c r="K133" s="134">
        <v>0</v>
      </c>
      <c r="L133" s="124">
        <f t="shared" si="36"/>
        <v>0</v>
      </c>
    </row>
    <row r="134" spans="1:12">
      <c r="A134" s="47" t="s">
        <v>64</v>
      </c>
      <c r="B134" s="17"/>
      <c r="C134" s="17"/>
      <c r="D134" s="22"/>
      <c r="E134" s="134">
        <v>5517760.2999999998</v>
      </c>
      <c r="F134" s="134">
        <v>3390900</v>
      </c>
      <c r="G134" s="134">
        <v>3413600</v>
      </c>
      <c r="H134" s="138"/>
      <c r="I134" s="146"/>
      <c r="J134" s="124"/>
      <c r="K134" s="134">
        <v>3356140</v>
      </c>
      <c r="L134" s="124">
        <f t="shared" si="36"/>
        <v>2161620.2999999998</v>
      </c>
    </row>
    <row r="135" spans="1:12">
      <c r="A135" s="47" t="s">
        <v>65</v>
      </c>
      <c r="B135" s="17"/>
      <c r="C135" s="17"/>
      <c r="D135" s="22"/>
      <c r="E135" s="134">
        <f>13894768.17+6200000</f>
        <v>20094768.170000002</v>
      </c>
      <c r="F135" s="134">
        <v>6918264</v>
      </c>
      <c r="G135" s="134">
        <v>7111811</v>
      </c>
      <c r="H135" s="138"/>
      <c r="I135" s="146"/>
      <c r="J135" s="124"/>
      <c r="K135" s="134">
        <v>6720688</v>
      </c>
      <c r="L135" s="124">
        <f t="shared" ref="L135:L161" si="58">E135-K135</f>
        <v>13374080.170000002</v>
      </c>
    </row>
    <row r="136" spans="1:12">
      <c r="A136" s="47" t="s">
        <v>43</v>
      </c>
      <c r="B136" s="17"/>
      <c r="C136" s="17"/>
      <c r="D136" s="22"/>
      <c r="E136" s="134">
        <v>16920.099999999999</v>
      </c>
      <c r="F136" s="134">
        <v>0</v>
      </c>
      <c r="G136" s="134">
        <v>0</v>
      </c>
      <c r="H136" s="123"/>
      <c r="I136" s="146"/>
      <c r="J136" s="124"/>
      <c r="K136" s="134">
        <v>0</v>
      </c>
      <c r="L136" s="124">
        <f t="shared" si="58"/>
        <v>16920.099999999999</v>
      </c>
    </row>
    <row r="137" spans="1:12" ht="45">
      <c r="A137" s="67" t="s">
        <v>93</v>
      </c>
      <c r="B137" s="17">
        <v>2610</v>
      </c>
      <c r="C137" s="17">
        <v>241</v>
      </c>
      <c r="D137" s="22"/>
      <c r="E137" s="130"/>
      <c r="F137" s="130"/>
      <c r="G137" s="130"/>
      <c r="H137" s="122"/>
      <c r="I137" s="147"/>
      <c r="J137" s="124"/>
      <c r="K137" s="130"/>
      <c r="L137" s="124">
        <f t="shared" si="58"/>
        <v>0</v>
      </c>
    </row>
    <row r="138" spans="1:12" ht="45">
      <c r="A138" s="65" t="s">
        <v>94</v>
      </c>
      <c r="B138" s="17">
        <v>2630</v>
      </c>
      <c r="C138" s="17">
        <v>243</v>
      </c>
      <c r="D138" s="22"/>
      <c r="E138" s="134">
        <v>6200000</v>
      </c>
      <c r="F138" s="130"/>
      <c r="G138" s="130"/>
      <c r="H138" s="122"/>
      <c r="I138" s="124"/>
      <c r="J138" s="124"/>
      <c r="K138" s="134">
        <v>0</v>
      </c>
      <c r="L138" s="124">
        <f t="shared" si="58"/>
        <v>6200000</v>
      </c>
    </row>
    <row r="139" spans="1:12">
      <c r="A139" s="65" t="s">
        <v>95</v>
      </c>
      <c r="B139" s="17">
        <v>2640</v>
      </c>
      <c r="C139" s="17">
        <v>244</v>
      </c>
      <c r="D139" s="22"/>
      <c r="E139" s="148">
        <f>E131-E138-E149</f>
        <v>13182423.720000004</v>
      </c>
      <c r="F139" s="148">
        <f t="shared" ref="F139:G139" si="59">F131-F138-F149</f>
        <v>5347480</v>
      </c>
      <c r="G139" s="148">
        <f t="shared" si="59"/>
        <v>5365260</v>
      </c>
      <c r="H139" s="127">
        <f>E131-E138-E139-E149</f>
        <v>0</v>
      </c>
      <c r="I139" s="127">
        <f t="shared" ref="I139:J139" si="60">F131-F138-F139-F149</f>
        <v>0</v>
      </c>
      <c r="J139" s="127">
        <f t="shared" si="60"/>
        <v>0</v>
      </c>
      <c r="K139" s="148">
        <f>K131-K138-K149</f>
        <v>5305978</v>
      </c>
      <c r="L139" s="124">
        <f t="shared" si="58"/>
        <v>7876445.7200000044</v>
      </c>
    </row>
    <row r="140" spans="1:12" hidden="1">
      <c r="A140" s="65" t="s">
        <v>48</v>
      </c>
      <c r="B140" s="17"/>
      <c r="C140" s="17"/>
      <c r="D140" s="22"/>
      <c r="E140" s="148"/>
      <c r="F140" s="130"/>
      <c r="G140" s="130"/>
      <c r="H140" s="122"/>
      <c r="I140" s="138"/>
      <c r="J140" s="124"/>
      <c r="K140" s="148"/>
      <c r="L140" s="124">
        <f t="shared" si="58"/>
        <v>0</v>
      </c>
    </row>
    <row r="141" spans="1:12" hidden="1">
      <c r="A141" s="68" t="s">
        <v>96</v>
      </c>
      <c r="B141" s="17">
        <v>2641</v>
      </c>
      <c r="C141" s="17">
        <v>244</v>
      </c>
      <c r="D141" s="17">
        <v>221</v>
      </c>
      <c r="E141" s="148"/>
      <c r="F141" s="130"/>
      <c r="G141" s="130"/>
      <c r="H141" s="122"/>
      <c r="I141" s="138"/>
      <c r="J141" s="124"/>
      <c r="K141" s="148"/>
      <c r="L141" s="124">
        <f t="shared" si="58"/>
        <v>0</v>
      </c>
    </row>
    <row r="142" spans="1:12" hidden="1">
      <c r="A142" s="68" t="s">
        <v>97</v>
      </c>
      <c r="B142" s="17">
        <v>2642</v>
      </c>
      <c r="C142" s="17">
        <v>244</v>
      </c>
      <c r="D142" s="17">
        <v>222</v>
      </c>
      <c r="E142" s="148"/>
      <c r="F142" s="130"/>
      <c r="G142" s="130"/>
      <c r="H142" s="122"/>
      <c r="I142" s="124"/>
      <c r="J142" s="124"/>
      <c r="K142" s="148"/>
      <c r="L142" s="124">
        <f t="shared" si="58"/>
        <v>0</v>
      </c>
    </row>
    <row r="143" spans="1:12" hidden="1">
      <c r="A143" s="68" t="s">
        <v>98</v>
      </c>
      <c r="B143" s="17">
        <v>2643</v>
      </c>
      <c r="C143" s="17">
        <v>244</v>
      </c>
      <c r="D143" s="17">
        <v>223</v>
      </c>
      <c r="E143" s="148"/>
      <c r="F143" s="130"/>
      <c r="G143" s="130"/>
      <c r="H143" s="122"/>
      <c r="I143" s="124"/>
      <c r="J143" s="124"/>
      <c r="K143" s="148"/>
      <c r="L143" s="124">
        <f t="shared" si="58"/>
        <v>0</v>
      </c>
    </row>
    <row r="144" spans="1:12" hidden="1">
      <c r="A144" s="68" t="s">
        <v>99</v>
      </c>
      <c r="B144" s="17">
        <v>2644</v>
      </c>
      <c r="C144" s="17">
        <v>244</v>
      </c>
      <c r="D144" s="17">
        <v>225</v>
      </c>
      <c r="E144" s="148"/>
      <c r="F144" s="130"/>
      <c r="G144" s="130"/>
      <c r="H144" s="122"/>
      <c r="I144" s="124"/>
      <c r="J144" s="124"/>
      <c r="K144" s="148"/>
      <c r="L144" s="124">
        <f t="shared" si="58"/>
        <v>0</v>
      </c>
    </row>
    <row r="145" spans="1:12" hidden="1">
      <c r="A145" s="68" t="s">
        <v>100</v>
      </c>
      <c r="B145" s="17">
        <v>2645</v>
      </c>
      <c r="C145" s="17">
        <v>244</v>
      </c>
      <c r="D145" s="17">
        <v>226</v>
      </c>
      <c r="E145" s="148"/>
      <c r="F145" s="130"/>
      <c r="G145" s="130"/>
      <c r="H145" s="122"/>
      <c r="I145" s="124"/>
      <c r="J145" s="124"/>
      <c r="K145" s="148"/>
      <c r="L145" s="124">
        <f t="shared" si="58"/>
        <v>0</v>
      </c>
    </row>
    <row r="146" spans="1:12" hidden="1">
      <c r="A146" s="68" t="s">
        <v>101</v>
      </c>
      <c r="B146" s="17">
        <v>2646</v>
      </c>
      <c r="C146" s="17">
        <v>244</v>
      </c>
      <c r="D146" s="17">
        <v>310</v>
      </c>
      <c r="E146" s="148"/>
      <c r="F146" s="130"/>
      <c r="G146" s="130"/>
      <c r="H146" s="122"/>
      <c r="I146" s="124"/>
      <c r="J146" s="124"/>
      <c r="K146" s="148"/>
      <c r="L146" s="124">
        <f t="shared" si="58"/>
        <v>0</v>
      </c>
    </row>
    <row r="147" spans="1:12" hidden="1">
      <c r="A147" s="68" t="s">
        <v>102</v>
      </c>
      <c r="B147" s="17">
        <v>2647</v>
      </c>
      <c r="C147" s="17">
        <v>244</v>
      </c>
      <c r="D147" s="17">
        <v>344</v>
      </c>
      <c r="E147" s="148"/>
      <c r="F147" s="130"/>
      <c r="G147" s="130"/>
      <c r="H147" s="122"/>
      <c r="I147" s="124"/>
      <c r="J147" s="124"/>
      <c r="K147" s="148"/>
      <c r="L147" s="124">
        <f t="shared" si="58"/>
        <v>0</v>
      </c>
    </row>
    <row r="148" spans="1:12" ht="30" hidden="1">
      <c r="A148" s="68" t="s">
        <v>103</v>
      </c>
      <c r="B148" s="17">
        <v>2648</v>
      </c>
      <c r="C148" s="17">
        <v>244</v>
      </c>
      <c r="D148" s="17">
        <v>346</v>
      </c>
      <c r="E148" s="148"/>
      <c r="F148" s="130"/>
      <c r="G148" s="130"/>
      <c r="H148" s="122"/>
      <c r="I148" s="124"/>
      <c r="J148" s="124"/>
      <c r="K148" s="148"/>
      <c r="L148" s="124">
        <f t="shared" si="58"/>
        <v>0</v>
      </c>
    </row>
    <row r="149" spans="1:12">
      <c r="A149" s="65" t="s">
        <v>104</v>
      </c>
      <c r="B149" s="17">
        <v>2660</v>
      </c>
      <c r="C149" s="17">
        <v>247</v>
      </c>
      <c r="D149" s="17"/>
      <c r="E149" s="125">
        <v>6247024.8499999996</v>
      </c>
      <c r="F149" s="125">
        <v>4961684</v>
      </c>
      <c r="G149" s="125">
        <v>5160151</v>
      </c>
      <c r="H149" s="122"/>
      <c r="I149" s="124"/>
      <c r="J149" s="124"/>
      <c r="K149" s="125">
        <v>4770850</v>
      </c>
      <c r="L149" s="124">
        <f t="shared" si="58"/>
        <v>1476174.8499999996</v>
      </c>
    </row>
    <row r="150" spans="1:12" ht="30">
      <c r="A150" s="65" t="s">
        <v>105</v>
      </c>
      <c r="B150" s="17">
        <v>2700</v>
      </c>
      <c r="C150" s="17">
        <v>400</v>
      </c>
      <c r="D150" s="22"/>
      <c r="E150" s="130"/>
      <c r="F150" s="130"/>
      <c r="G150" s="130"/>
      <c r="H150" s="124"/>
      <c r="I150" s="124"/>
      <c r="J150" s="124"/>
      <c r="K150" s="130"/>
      <c r="L150" s="124">
        <f t="shared" si="58"/>
        <v>0</v>
      </c>
    </row>
    <row r="151" spans="1:12" ht="45">
      <c r="A151" s="65" t="s">
        <v>106</v>
      </c>
      <c r="B151" s="17">
        <v>2710</v>
      </c>
      <c r="C151" s="17">
        <v>406</v>
      </c>
      <c r="D151" s="22"/>
      <c r="E151" s="130"/>
      <c r="F151" s="130"/>
      <c r="G151" s="130"/>
      <c r="H151" s="124"/>
      <c r="I151" s="124"/>
      <c r="J151" s="124"/>
      <c r="K151" s="130"/>
      <c r="L151" s="124">
        <f t="shared" si="58"/>
        <v>0</v>
      </c>
    </row>
    <row r="152" spans="1:12" ht="45">
      <c r="A152" s="65" t="s">
        <v>107</v>
      </c>
      <c r="B152" s="17">
        <v>2720</v>
      </c>
      <c r="C152" s="17">
        <v>407</v>
      </c>
      <c r="D152" s="22"/>
      <c r="E152" s="130"/>
      <c r="F152" s="130"/>
      <c r="G152" s="130"/>
      <c r="H152" s="124"/>
      <c r="I152" s="124"/>
      <c r="J152" s="124"/>
      <c r="K152" s="130"/>
      <c r="L152" s="124">
        <f t="shared" si="58"/>
        <v>0</v>
      </c>
    </row>
    <row r="153" spans="1:12">
      <c r="A153" s="66" t="s">
        <v>108</v>
      </c>
      <c r="B153" s="17">
        <v>3000</v>
      </c>
      <c r="C153" s="17">
        <v>100</v>
      </c>
      <c r="D153" s="22"/>
      <c r="E153" s="130">
        <f>E154</f>
        <v>0</v>
      </c>
      <c r="F153" s="130">
        <f t="shared" ref="F153:G153" si="61">F154</f>
        <v>0</v>
      </c>
      <c r="G153" s="130">
        <f t="shared" si="61"/>
        <v>0</v>
      </c>
      <c r="H153" s="122"/>
      <c r="I153" s="124"/>
      <c r="J153" s="124"/>
      <c r="K153" s="130">
        <f>K154</f>
        <v>0</v>
      </c>
      <c r="L153" s="124">
        <f t="shared" si="58"/>
        <v>0</v>
      </c>
    </row>
    <row r="154" spans="1:12" ht="30">
      <c r="A154" s="65" t="s">
        <v>109</v>
      </c>
      <c r="B154" s="17">
        <v>3010</v>
      </c>
      <c r="C154" s="17"/>
      <c r="D154" s="22"/>
      <c r="E154" s="134">
        <f>-ROUND((E26+E32+E44)*20%,0)</f>
        <v>0</v>
      </c>
      <c r="F154" s="134">
        <f t="shared" ref="F154:G154" si="62">-ROUND((F26+F32+F44)*20%,0)</f>
        <v>0</v>
      </c>
      <c r="G154" s="134">
        <f t="shared" si="62"/>
        <v>0</v>
      </c>
      <c r="H154" s="122"/>
      <c r="I154" s="124"/>
      <c r="J154" s="124"/>
      <c r="K154" s="134">
        <f>-ROUND((K26+K32+K44)*20%,0)</f>
        <v>0</v>
      </c>
      <c r="L154" s="124">
        <f t="shared" si="58"/>
        <v>0</v>
      </c>
    </row>
    <row r="155" spans="1:12">
      <c r="A155" s="65" t="s">
        <v>110</v>
      </c>
      <c r="B155" s="17">
        <v>3020</v>
      </c>
      <c r="C155" s="17"/>
      <c r="D155" s="22"/>
      <c r="E155" s="130"/>
      <c r="F155" s="130"/>
      <c r="G155" s="130"/>
      <c r="H155" s="122"/>
      <c r="I155" s="124"/>
      <c r="J155" s="124"/>
      <c r="K155" s="130"/>
      <c r="L155" s="124">
        <f t="shared" si="58"/>
        <v>0</v>
      </c>
    </row>
    <row r="156" spans="1:12">
      <c r="A156" s="65" t="s">
        <v>111</v>
      </c>
      <c r="B156" s="17">
        <v>3030</v>
      </c>
      <c r="C156" s="17"/>
      <c r="D156" s="22"/>
      <c r="E156" s="134"/>
      <c r="F156" s="130"/>
      <c r="G156" s="130"/>
      <c r="H156" s="122"/>
      <c r="I156" s="124"/>
      <c r="J156" s="124"/>
      <c r="K156" s="134"/>
      <c r="L156" s="124">
        <f t="shared" si="58"/>
        <v>0</v>
      </c>
    </row>
    <row r="157" spans="1:12">
      <c r="A157" s="66" t="s">
        <v>112</v>
      </c>
      <c r="B157" s="17">
        <v>4000</v>
      </c>
      <c r="C157" s="17" t="s">
        <v>39</v>
      </c>
      <c r="D157" s="22"/>
      <c r="E157" s="130"/>
      <c r="F157" s="130"/>
      <c r="G157" s="130"/>
      <c r="H157" s="122"/>
      <c r="I157" s="124"/>
      <c r="J157" s="124"/>
      <c r="K157" s="130"/>
      <c r="L157" s="124">
        <f t="shared" si="58"/>
        <v>0</v>
      </c>
    </row>
    <row r="158" spans="1:12" ht="30">
      <c r="A158" s="65" t="s">
        <v>113</v>
      </c>
      <c r="B158" s="17">
        <v>4010</v>
      </c>
      <c r="C158" s="17">
        <v>610</v>
      </c>
      <c r="D158" s="22"/>
      <c r="E158" s="130"/>
      <c r="F158" s="130"/>
      <c r="G158" s="130"/>
      <c r="H158" s="122"/>
      <c r="I158" s="124"/>
      <c r="J158" s="124"/>
      <c r="K158" s="130"/>
      <c r="L158" s="124">
        <f t="shared" si="58"/>
        <v>0</v>
      </c>
    </row>
    <row r="159" spans="1:12" ht="30">
      <c r="A159" s="47" t="s">
        <v>114</v>
      </c>
      <c r="B159" s="17"/>
      <c r="C159" s="17"/>
      <c r="D159" s="22"/>
      <c r="E159" s="130"/>
      <c r="F159" s="130"/>
      <c r="G159" s="130"/>
      <c r="H159" s="122"/>
      <c r="I159" s="124"/>
      <c r="J159" s="124"/>
      <c r="K159" s="130"/>
      <c r="L159" s="124">
        <f t="shared" si="58"/>
        <v>0</v>
      </c>
    </row>
    <row r="160" spans="1:12">
      <c r="A160" s="47" t="s">
        <v>64</v>
      </c>
      <c r="B160" s="17"/>
      <c r="C160" s="17"/>
      <c r="D160" s="22"/>
      <c r="E160" s="130"/>
      <c r="F160" s="130"/>
      <c r="G160" s="130"/>
      <c r="H160" s="122"/>
      <c r="I160" s="124"/>
      <c r="J160" s="124"/>
      <c r="K160" s="130"/>
      <c r="L160" s="124">
        <f t="shared" si="58"/>
        <v>0</v>
      </c>
    </row>
    <row r="161" spans="1:12">
      <c r="A161" s="47" t="s">
        <v>65</v>
      </c>
      <c r="B161" s="17"/>
      <c r="C161" s="17"/>
      <c r="D161" s="22"/>
      <c r="E161" s="130"/>
      <c r="F161" s="130"/>
      <c r="G161" s="130"/>
      <c r="H161" s="122"/>
      <c r="I161" s="124"/>
      <c r="J161" s="124"/>
      <c r="K161" s="130"/>
      <c r="L161" s="124">
        <f t="shared" si="58"/>
        <v>0</v>
      </c>
    </row>
    <row r="162" spans="1:12">
      <c r="E162" s="124"/>
      <c r="F162" s="124"/>
      <c r="G162" s="124"/>
      <c r="H162" s="122"/>
      <c r="I162" s="124"/>
      <c r="J162" s="124"/>
      <c r="K162" s="124"/>
      <c r="L162" s="124"/>
    </row>
    <row r="163" spans="1:12">
      <c r="E163" s="124"/>
      <c r="F163" s="124"/>
      <c r="G163" s="124"/>
      <c r="H163" s="122"/>
      <c r="I163" s="124"/>
      <c r="J163" s="124"/>
      <c r="K163" s="124"/>
      <c r="L163" s="124"/>
    </row>
  </sheetData>
  <mergeCells count="6">
    <mergeCell ref="A1:G1"/>
    <mergeCell ref="E3:G3"/>
    <mergeCell ref="A3:A4"/>
    <mergeCell ref="B3:B4"/>
    <mergeCell ref="C3:C4"/>
    <mergeCell ref="D3:D4"/>
  </mergeCells>
  <pageMargins left="0.78740157480314998" right="0.23622047244094499" top="0.39370078740157499" bottom="0.31496062992126" header="0.31496062992126" footer="0.31496062992126"/>
  <pageSetup paperSize="9" scale="70" fitToHeight="0" orientation="portrait" r:id="rId1"/>
  <rowBreaks count="1" manualBreakCount="1">
    <brk id="57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7"/>
  <sheetViews>
    <sheetView view="pageBreakPreview" zoomScale="60" zoomScaleNormal="100" workbookViewId="0">
      <selection activeCell="B56" sqref="B56"/>
    </sheetView>
  </sheetViews>
  <sheetFormatPr defaultColWidth="9" defaultRowHeight="15"/>
  <cols>
    <col min="1" max="1" width="8.7109375" style="2" customWidth="1"/>
    <col min="2" max="2" width="40.28515625" style="1" customWidth="1"/>
    <col min="3" max="3" width="12.42578125" style="1" customWidth="1"/>
    <col min="4" max="4" width="11" style="1" customWidth="1"/>
    <col min="5" max="5" width="14.7109375" style="1" customWidth="1"/>
    <col min="6" max="6" width="18.7109375" style="1" customWidth="1"/>
    <col min="7" max="8" width="18" style="1" customWidth="1"/>
    <col min="9" max="9" width="11.5703125" customWidth="1"/>
    <col min="10" max="10" width="16.140625" customWidth="1"/>
    <col min="11" max="11" width="15.42578125" customWidth="1"/>
    <col min="12" max="12" width="17" customWidth="1"/>
    <col min="13" max="13" width="17.85546875" customWidth="1"/>
    <col min="14" max="14" width="15.5703125" customWidth="1"/>
    <col min="15" max="15" width="11.28515625" customWidth="1"/>
  </cols>
  <sheetData>
    <row r="2" spans="1:15" ht="18.75">
      <c r="A2" s="171" t="s">
        <v>115</v>
      </c>
      <c r="B2" s="171"/>
      <c r="C2" s="171"/>
      <c r="D2" s="171"/>
      <c r="E2" s="171"/>
      <c r="F2" s="171"/>
      <c r="G2" s="171"/>
      <c r="H2" s="171"/>
    </row>
    <row r="3" spans="1:15" ht="15.75">
      <c r="A3" s="4"/>
      <c r="B3" s="4"/>
      <c r="C3" s="4"/>
      <c r="D3" s="4"/>
      <c r="E3" s="4"/>
      <c r="F3" s="4"/>
      <c r="G3" s="4"/>
      <c r="H3" s="4"/>
    </row>
    <row r="4" spans="1:15" ht="14.45" customHeight="1">
      <c r="A4" s="173" t="s">
        <v>116</v>
      </c>
      <c r="B4" s="173" t="s">
        <v>29</v>
      </c>
      <c r="C4" s="174" t="s">
        <v>117</v>
      </c>
      <c r="D4" s="174" t="s">
        <v>118</v>
      </c>
      <c r="E4" s="174" t="s">
        <v>119</v>
      </c>
      <c r="F4" s="175" t="s">
        <v>33</v>
      </c>
      <c r="G4" s="176"/>
      <c r="H4" s="177"/>
    </row>
    <row r="5" spans="1:15" ht="60">
      <c r="A5" s="173"/>
      <c r="B5" s="173"/>
      <c r="C5" s="174"/>
      <c r="D5" s="174"/>
      <c r="E5" s="174"/>
      <c r="F5" s="5" t="s">
        <v>120</v>
      </c>
      <c r="G5" s="5" t="s">
        <v>121</v>
      </c>
      <c r="H5" s="5" t="s">
        <v>122</v>
      </c>
    </row>
    <row r="6" spans="1:15" s="1" customFormat="1">
      <c r="A6" s="5">
        <v>1</v>
      </c>
      <c r="B6" s="5">
        <v>2</v>
      </c>
      <c r="C6" s="5">
        <v>3</v>
      </c>
      <c r="D6" s="5">
        <v>4</v>
      </c>
      <c r="E6" s="120" t="s">
        <v>123</v>
      </c>
      <c r="F6" s="5">
        <v>5</v>
      </c>
      <c r="G6" s="5">
        <v>6</v>
      </c>
      <c r="H6" s="5">
        <v>7</v>
      </c>
    </row>
    <row r="7" spans="1:15" ht="28.5">
      <c r="A7" s="6">
        <v>1</v>
      </c>
      <c r="B7" s="7" t="s">
        <v>124</v>
      </c>
      <c r="C7" s="5">
        <v>26000</v>
      </c>
      <c r="D7" s="5" t="s">
        <v>125</v>
      </c>
      <c r="E7" s="5"/>
      <c r="F7" s="121">
        <f>'Раздел 1'!E131</f>
        <v>25629448.570000004</v>
      </c>
      <c r="G7" s="121">
        <f>'Раздел 1'!F131</f>
        <v>10309164</v>
      </c>
      <c r="H7" s="121">
        <f>'Раздел 1'!G131</f>
        <v>10525411</v>
      </c>
      <c r="I7" s="127">
        <f>F7-F10-F13</f>
        <v>0</v>
      </c>
      <c r="J7" s="127">
        <f>G7-G10-G13</f>
        <v>0</v>
      </c>
      <c r="K7" s="127">
        <f>H7-H10-H13</f>
        <v>0</v>
      </c>
      <c r="L7" s="138"/>
    </row>
    <row r="8" spans="1:15" ht="195">
      <c r="A8" s="8" t="s">
        <v>126</v>
      </c>
      <c r="B8" s="9" t="s">
        <v>127</v>
      </c>
      <c r="C8" s="5">
        <v>26100</v>
      </c>
      <c r="D8" s="5" t="s">
        <v>125</v>
      </c>
      <c r="E8" s="5"/>
      <c r="F8" s="126"/>
      <c r="G8" s="126"/>
      <c r="H8" s="126"/>
      <c r="I8" s="138"/>
      <c r="J8" s="138"/>
      <c r="K8" s="138"/>
      <c r="L8" s="138"/>
    </row>
    <row r="9" spans="1:15" ht="75">
      <c r="A9" s="8" t="s">
        <v>128</v>
      </c>
      <c r="B9" s="9" t="s">
        <v>129</v>
      </c>
      <c r="C9" s="5">
        <v>26200</v>
      </c>
      <c r="D9" s="5" t="s">
        <v>125</v>
      </c>
      <c r="E9" s="5"/>
      <c r="F9" s="126">
        <v>0</v>
      </c>
      <c r="G9" s="126"/>
      <c r="H9" s="126"/>
      <c r="I9" s="127">
        <f>F9+F10+F13-F7</f>
        <v>0</v>
      </c>
      <c r="J9" s="127">
        <f t="shared" ref="J9:K9" si="0">G9+G10+G13-G7</f>
        <v>0</v>
      </c>
      <c r="K9" s="127">
        <f t="shared" si="0"/>
        <v>0</v>
      </c>
      <c r="L9" s="138"/>
    </row>
    <row r="10" spans="1:15" ht="60" customHeight="1">
      <c r="A10" s="8" t="s">
        <v>130</v>
      </c>
      <c r="B10" s="9" t="s">
        <v>131</v>
      </c>
      <c r="C10" s="5">
        <v>26300</v>
      </c>
      <c r="D10" s="5" t="s">
        <v>125</v>
      </c>
      <c r="E10" s="5"/>
      <c r="F10" s="126">
        <f>F11</f>
        <v>6128569.54</v>
      </c>
      <c r="G10" s="126">
        <f>G11</f>
        <v>0</v>
      </c>
      <c r="H10" s="126"/>
      <c r="I10" s="149"/>
      <c r="J10" s="145"/>
      <c r="K10" s="141"/>
      <c r="L10" s="138"/>
    </row>
    <row r="11" spans="1:15" ht="45">
      <c r="A11" s="8" t="s">
        <v>132</v>
      </c>
      <c r="B11" s="9" t="s">
        <v>133</v>
      </c>
      <c r="C11" s="5">
        <v>26310</v>
      </c>
      <c r="D11" s="5"/>
      <c r="E11" s="5"/>
      <c r="F11" s="126">
        <v>6128569.54</v>
      </c>
      <c r="G11" s="126">
        <v>0</v>
      </c>
      <c r="H11" s="126"/>
      <c r="I11" s="149"/>
      <c r="J11" s="145"/>
      <c r="K11" s="145"/>
      <c r="L11" s="138"/>
    </row>
    <row r="12" spans="1:15" ht="30">
      <c r="A12" s="8" t="s">
        <v>134</v>
      </c>
      <c r="B12" s="9" t="s">
        <v>135</v>
      </c>
      <c r="C12" s="5">
        <v>26320</v>
      </c>
      <c r="D12" s="5"/>
      <c r="E12" s="5"/>
      <c r="F12" s="126" t="s">
        <v>125</v>
      </c>
      <c r="G12" s="126"/>
      <c r="H12" s="126"/>
      <c r="I12" s="138"/>
      <c r="J12" s="138"/>
      <c r="K12" s="138"/>
      <c r="L12" s="138"/>
    </row>
    <row r="13" spans="1:15" ht="75">
      <c r="A13" s="5" t="s">
        <v>136</v>
      </c>
      <c r="B13" s="9" t="s">
        <v>137</v>
      </c>
      <c r="C13" s="5">
        <v>26400</v>
      </c>
      <c r="D13" s="5" t="s">
        <v>39</v>
      </c>
      <c r="E13" s="5"/>
      <c r="F13" s="150">
        <f>F14+F17+F24+F25+F28</f>
        <v>19500879.030000009</v>
      </c>
      <c r="G13" s="150">
        <f t="shared" ref="G13:H13" si="1">G14+G17+G24+G25+G28</f>
        <v>10309164</v>
      </c>
      <c r="H13" s="150">
        <f t="shared" si="1"/>
        <v>10525411</v>
      </c>
      <c r="I13" s="180">
        <v>2</v>
      </c>
      <c r="J13" s="151">
        <v>16920.099999999999</v>
      </c>
      <c r="K13" s="151">
        <f>F29</f>
        <v>16920.099999999999</v>
      </c>
      <c r="L13" s="151">
        <f>K13-J13</f>
        <v>0</v>
      </c>
      <c r="M13" s="40"/>
      <c r="N13" s="40"/>
      <c r="O13" s="39"/>
    </row>
    <row r="14" spans="1:15" ht="60">
      <c r="A14" s="10" t="s">
        <v>138</v>
      </c>
      <c r="B14" s="9" t="s">
        <v>139</v>
      </c>
      <c r="C14" s="10">
        <v>26410</v>
      </c>
      <c r="D14" s="10" t="s">
        <v>39</v>
      </c>
      <c r="E14" s="11"/>
      <c r="F14" s="152">
        <f>F7-F9-F10-F17-F24-F25-F28</f>
        <v>7881857.6700000055</v>
      </c>
      <c r="G14" s="152">
        <f t="shared" ref="G14:H14" si="2">G7-G9-G10-G17-G24-G25-G28</f>
        <v>9654804</v>
      </c>
      <c r="H14" s="152">
        <f t="shared" si="2"/>
        <v>9853271</v>
      </c>
      <c r="I14" s="180">
        <v>4</v>
      </c>
      <c r="J14" s="151">
        <v>14010427.209999999</v>
      </c>
      <c r="K14" s="151">
        <f>F10+F14</f>
        <v>14010427.210000005</v>
      </c>
      <c r="L14" s="151">
        <f t="shared" ref="L14:L15" si="3">K14-J14</f>
        <v>0</v>
      </c>
      <c r="M14" s="39"/>
      <c r="N14" s="39"/>
      <c r="O14" s="39"/>
    </row>
    <row r="15" spans="1:15" ht="45">
      <c r="A15" s="5" t="s">
        <v>140</v>
      </c>
      <c r="B15" s="9" t="s">
        <v>133</v>
      </c>
      <c r="C15" s="10">
        <v>26411</v>
      </c>
      <c r="D15" s="5" t="s">
        <v>39</v>
      </c>
      <c r="E15" s="5"/>
      <c r="F15" s="128">
        <f>F14</f>
        <v>7881857.6700000055</v>
      </c>
      <c r="G15" s="128">
        <f t="shared" ref="G15:H15" si="4">G14</f>
        <v>9654804</v>
      </c>
      <c r="H15" s="128">
        <f t="shared" si="4"/>
        <v>9853271</v>
      </c>
      <c r="I15" s="180">
        <v>5</v>
      </c>
      <c r="J15" s="151">
        <f>5402101.26+6200000</f>
        <v>11602101.26</v>
      </c>
      <c r="K15" s="151">
        <f>F17</f>
        <v>11602101.26</v>
      </c>
      <c r="L15" s="151">
        <f t="shared" si="3"/>
        <v>0</v>
      </c>
      <c r="M15" s="39"/>
      <c r="N15" s="39"/>
      <c r="O15" s="39"/>
    </row>
    <row r="16" spans="1:15" ht="30">
      <c r="A16" s="5" t="s">
        <v>141</v>
      </c>
      <c r="B16" s="9" t="s">
        <v>142</v>
      </c>
      <c r="C16" s="5">
        <v>26412</v>
      </c>
      <c r="D16" s="5" t="s">
        <v>39</v>
      </c>
      <c r="E16" s="5"/>
      <c r="F16" s="126" t="s">
        <v>39</v>
      </c>
      <c r="G16" s="126" t="s">
        <v>39</v>
      </c>
      <c r="H16" s="126" t="s">
        <v>39</v>
      </c>
      <c r="I16" s="180"/>
      <c r="J16" s="151">
        <f>SUM(J13:J15)</f>
        <v>25629448.57</v>
      </c>
      <c r="K16" s="151">
        <f t="shared" ref="K16:L16" si="5">SUM(K13:K15)</f>
        <v>25629448.570000004</v>
      </c>
      <c r="L16" s="151">
        <f t="shared" si="5"/>
        <v>0</v>
      </c>
      <c r="M16" s="39"/>
      <c r="N16" s="39"/>
      <c r="O16" s="39"/>
    </row>
    <row r="17" spans="1:15" ht="60">
      <c r="A17" s="5" t="s">
        <v>143</v>
      </c>
      <c r="B17" s="9" t="s">
        <v>144</v>
      </c>
      <c r="C17" s="5">
        <v>26420</v>
      </c>
      <c r="D17" s="5" t="s">
        <v>39</v>
      </c>
      <c r="E17" s="5"/>
      <c r="F17" s="134">
        <f>5402101.26+6200000</f>
        <v>11602101.26</v>
      </c>
      <c r="G17" s="134">
        <v>654360</v>
      </c>
      <c r="H17" s="134">
        <v>672140</v>
      </c>
      <c r="I17" s="151"/>
      <c r="J17" s="151"/>
      <c r="K17" s="151"/>
      <c r="L17" s="151"/>
      <c r="M17" s="39"/>
      <c r="N17" s="39"/>
      <c r="O17" s="39"/>
    </row>
    <row r="18" spans="1:15" ht="45">
      <c r="A18" s="12" t="s">
        <v>145</v>
      </c>
      <c r="B18" s="9" t="s">
        <v>133</v>
      </c>
      <c r="C18" s="5">
        <v>26421</v>
      </c>
      <c r="D18" s="5" t="s">
        <v>39</v>
      </c>
      <c r="E18" s="5"/>
      <c r="F18" s="128">
        <f>F17</f>
        <v>11602101.26</v>
      </c>
      <c r="G18" s="128">
        <f t="shared" ref="G18:H18" si="6">G17</f>
        <v>654360</v>
      </c>
      <c r="H18" s="128">
        <f t="shared" si="6"/>
        <v>672140</v>
      </c>
      <c r="I18" s="138"/>
      <c r="J18" s="138"/>
      <c r="K18" s="138"/>
      <c r="L18" s="138"/>
    </row>
    <row r="19" spans="1:15">
      <c r="A19" s="12"/>
      <c r="B19" s="13" t="s">
        <v>62</v>
      </c>
      <c r="C19" s="14"/>
      <c r="D19" s="5"/>
      <c r="E19" s="5"/>
      <c r="F19" s="128"/>
      <c r="G19" s="129"/>
      <c r="H19" s="129"/>
      <c r="I19" s="138"/>
      <c r="J19" s="138"/>
      <c r="K19" s="138"/>
      <c r="L19" s="138"/>
    </row>
    <row r="20" spans="1:15">
      <c r="A20" s="12"/>
      <c r="B20" s="13" t="s">
        <v>40</v>
      </c>
      <c r="C20" s="14" t="s">
        <v>146</v>
      </c>
      <c r="D20" s="5"/>
      <c r="E20" s="15"/>
      <c r="F20" s="134"/>
      <c r="G20" s="129"/>
      <c r="H20" s="129"/>
      <c r="I20" s="138"/>
      <c r="J20" s="138"/>
      <c r="K20" s="138"/>
      <c r="L20" s="138"/>
    </row>
    <row r="21" spans="1:15">
      <c r="A21" s="12"/>
      <c r="B21" s="13" t="s">
        <v>41</v>
      </c>
      <c r="C21" s="14" t="s">
        <v>147</v>
      </c>
      <c r="D21" s="5"/>
      <c r="E21" s="15"/>
      <c r="F21" s="134"/>
      <c r="G21" s="129"/>
      <c r="H21" s="129"/>
      <c r="I21" s="138"/>
      <c r="J21" s="138"/>
      <c r="K21" s="138"/>
      <c r="L21" s="138"/>
    </row>
    <row r="22" spans="1:15">
      <c r="A22" s="12"/>
      <c r="B22" s="13" t="s">
        <v>42</v>
      </c>
      <c r="C22" s="14" t="s">
        <v>148</v>
      </c>
      <c r="D22" s="5"/>
      <c r="E22" s="15"/>
      <c r="F22" s="134"/>
      <c r="G22" s="129"/>
      <c r="H22" s="129"/>
      <c r="I22" s="138"/>
      <c r="J22" s="138"/>
      <c r="K22" s="138"/>
      <c r="L22" s="138"/>
    </row>
    <row r="23" spans="1:15" ht="30">
      <c r="A23" s="5" t="s">
        <v>149</v>
      </c>
      <c r="B23" s="9" t="s">
        <v>142</v>
      </c>
      <c r="C23" s="14">
        <v>26422</v>
      </c>
      <c r="D23" s="5" t="s">
        <v>39</v>
      </c>
      <c r="E23" s="5"/>
      <c r="F23" s="126" t="s">
        <v>39</v>
      </c>
      <c r="G23" s="126" t="s">
        <v>39</v>
      </c>
      <c r="H23" s="126" t="s">
        <v>39</v>
      </c>
      <c r="I23" s="138"/>
      <c r="J23" s="138"/>
      <c r="K23" s="138"/>
      <c r="L23" s="138"/>
    </row>
    <row r="24" spans="1:15" ht="30">
      <c r="A24" s="5" t="s">
        <v>150</v>
      </c>
      <c r="B24" s="9" t="s">
        <v>151</v>
      </c>
      <c r="C24" s="5">
        <v>26430</v>
      </c>
      <c r="D24" s="5" t="s">
        <v>39</v>
      </c>
      <c r="E24" s="5"/>
      <c r="F24" s="126"/>
      <c r="G24" s="126"/>
      <c r="H24" s="126"/>
      <c r="I24" s="138"/>
      <c r="J24" s="138"/>
      <c r="K24" s="138"/>
      <c r="L24" s="138"/>
    </row>
    <row r="25" spans="1:15" ht="30">
      <c r="A25" s="5" t="s">
        <v>152</v>
      </c>
      <c r="B25" s="9" t="s">
        <v>153</v>
      </c>
      <c r="C25" s="5">
        <v>26440</v>
      </c>
      <c r="D25" s="5" t="s">
        <v>39</v>
      </c>
      <c r="E25" s="5"/>
      <c r="F25" s="129"/>
      <c r="G25" s="129"/>
      <c r="H25" s="129"/>
      <c r="I25" s="138"/>
      <c r="J25" s="138"/>
      <c r="K25" s="138"/>
      <c r="L25" s="138"/>
    </row>
    <row r="26" spans="1:15" ht="45">
      <c r="A26" s="10" t="s">
        <v>154</v>
      </c>
      <c r="B26" s="9" t="s">
        <v>133</v>
      </c>
      <c r="C26" s="5">
        <v>26441</v>
      </c>
      <c r="D26" s="5" t="s">
        <v>39</v>
      </c>
      <c r="E26" s="5"/>
      <c r="F26" s="129"/>
      <c r="G26" s="129"/>
      <c r="H26" s="129"/>
      <c r="I26" s="138"/>
      <c r="J26" s="138"/>
      <c r="K26" s="138"/>
      <c r="L26" s="138"/>
    </row>
    <row r="27" spans="1:15" ht="30">
      <c r="A27" s="10" t="s">
        <v>155</v>
      </c>
      <c r="B27" s="9" t="s">
        <v>142</v>
      </c>
      <c r="C27" s="5">
        <v>26442</v>
      </c>
      <c r="D27" s="5" t="s">
        <v>125</v>
      </c>
      <c r="E27" s="5"/>
      <c r="F27" s="126" t="s">
        <v>39</v>
      </c>
      <c r="G27" s="126" t="s">
        <v>39</v>
      </c>
      <c r="H27" s="126" t="s">
        <v>39</v>
      </c>
      <c r="I27" s="138"/>
      <c r="J27" s="138"/>
      <c r="K27" s="138"/>
      <c r="L27" s="138"/>
    </row>
    <row r="28" spans="1:15" ht="30">
      <c r="A28" s="5" t="s">
        <v>156</v>
      </c>
      <c r="B28" s="16" t="s">
        <v>157</v>
      </c>
      <c r="C28" s="17">
        <v>26450</v>
      </c>
      <c r="D28" s="17" t="s">
        <v>39</v>
      </c>
      <c r="E28" s="17"/>
      <c r="F28" s="129">
        <f>F29+F30</f>
        <v>16920.099999999999</v>
      </c>
      <c r="G28" s="129">
        <f>G29</f>
        <v>0</v>
      </c>
      <c r="H28" s="129">
        <f>H29</f>
        <v>0</v>
      </c>
      <c r="I28" s="138"/>
      <c r="J28" s="138"/>
      <c r="K28" s="138"/>
      <c r="L28" s="138"/>
    </row>
    <row r="29" spans="1:15" ht="45">
      <c r="A29" s="5" t="s">
        <v>158</v>
      </c>
      <c r="B29" s="9" t="s">
        <v>133</v>
      </c>
      <c r="C29" s="5">
        <v>26451</v>
      </c>
      <c r="D29" s="18" t="s">
        <v>39</v>
      </c>
      <c r="E29" s="18"/>
      <c r="F29" s="134">
        <f>'Раздел 1'!E136</f>
        <v>16920.099999999999</v>
      </c>
      <c r="G29" s="129"/>
      <c r="H29" s="129"/>
      <c r="I29" s="138"/>
      <c r="J29" s="138"/>
      <c r="K29" s="138"/>
      <c r="L29" s="138"/>
    </row>
    <row r="30" spans="1:15" ht="30">
      <c r="A30" s="5" t="s">
        <v>159</v>
      </c>
      <c r="B30" s="9" t="s">
        <v>142</v>
      </c>
      <c r="C30" s="5">
        <v>26452</v>
      </c>
      <c r="D30" s="18" t="s">
        <v>125</v>
      </c>
      <c r="E30" s="18"/>
      <c r="F30" s="134">
        <v>0</v>
      </c>
      <c r="G30" s="126" t="s">
        <v>39</v>
      </c>
      <c r="H30" s="126" t="s">
        <v>39</v>
      </c>
      <c r="I30" s="138"/>
      <c r="J30" s="138"/>
      <c r="K30" s="138"/>
      <c r="L30" s="138"/>
    </row>
    <row r="31" spans="1:15" ht="71.25">
      <c r="A31" s="6" t="s">
        <v>160</v>
      </c>
      <c r="B31" s="7" t="s">
        <v>161</v>
      </c>
      <c r="C31" s="5">
        <v>26500</v>
      </c>
      <c r="D31" s="18" t="s">
        <v>39</v>
      </c>
      <c r="E31" s="18"/>
      <c r="F31" s="129">
        <f>F13</f>
        <v>19500879.030000009</v>
      </c>
      <c r="G31" s="129">
        <f>G13</f>
        <v>10309164</v>
      </c>
      <c r="H31" s="129">
        <f>H13</f>
        <v>10525411</v>
      </c>
      <c r="I31" s="138"/>
      <c r="J31" s="138"/>
      <c r="K31" s="138"/>
      <c r="L31" s="138"/>
    </row>
    <row r="32" spans="1:15" ht="15.75">
      <c r="A32" s="5"/>
      <c r="B32" s="16" t="s">
        <v>162</v>
      </c>
      <c r="C32" s="10">
        <v>26510</v>
      </c>
      <c r="D32" s="19">
        <v>2025</v>
      </c>
      <c r="E32" s="19"/>
      <c r="F32" s="129">
        <f>F31</f>
        <v>19500879.030000009</v>
      </c>
      <c r="G32" s="129">
        <v>0</v>
      </c>
      <c r="H32" s="129"/>
      <c r="I32" s="138"/>
      <c r="J32" s="138"/>
      <c r="K32" s="138"/>
      <c r="L32" s="138"/>
    </row>
    <row r="33" spans="1:14" ht="15.75">
      <c r="A33" s="5"/>
      <c r="B33" s="16" t="s">
        <v>162</v>
      </c>
      <c r="C33" s="10">
        <v>26511</v>
      </c>
      <c r="D33" s="19">
        <v>2026</v>
      </c>
      <c r="E33" s="19"/>
      <c r="F33" s="129"/>
      <c r="G33" s="129">
        <f>G31-G32</f>
        <v>10309164</v>
      </c>
      <c r="H33" s="129"/>
      <c r="I33" s="138"/>
      <c r="J33" s="138"/>
      <c r="K33" s="138"/>
      <c r="L33" s="138"/>
    </row>
    <row r="34" spans="1:14" ht="15.75">
      <c r="A34" s="5"/>
      <c r="B34" s="16" t="s">
        <v>162</v>
      </c>
      <c r="C34" s="10">
        <v>26511</v>
      </c>
      <c r="D34" s="19">
        <v>2027</v>
      </c>
      <c r="E34" s="19"/>
      <c r="F34" s="129"/>
      <c r="G34" s="129"/>
      <c r="H34" s="129">
        <f>H31</f>
        <v>10525411</v>
      </c>
      <c r="I34" s="138"/>
      <c r="J34" s="138"/>
      <c r="K34" s="138"/>
      <c r="L34" s="138"/>
    </row>
    <row r="35" spans="1:14" ht="71.25">
      <c r="A35" s="6" t="s">
        <v>163</v>
      </c>
      <c r="B35" s="7" t="s">
        <v>164</v>
      </c>
      <c r="C35" s="5">
        <v>26600</v>
      </c>
      <c r="D35" s="18" t="s">
        <v>39</v>
      </c>
      <c r="E35" s="18"/>
      <c r="F35" s="129"/>
      <c r="G35" s="129"/>
      <c r="H35" s="129"/>
      <c r="I35" s="138"/>
      <c r="J35" s="138"/>
      <c r="K35" s="138"/>
      <c r="L35" s="138"/>
    </row>
    <row r="36" spans="1:14" ht="15.75">
      <c r="A36" s="20"/>
      <c r="B36" s="16" t="s">
        <v>162</v>
      </c>
      <c r="C36" s="5">
        <v>26610</v>
      </c>
      <c r="D36" s="21">
        <v>2025</v>
      </c>
      <c r="E36" s="22"/>
      <c r="F36" s="130"/>
      <c r="G36" s="130"/>
      <c r="H36" s="130"/>
      <c r="I36" s="138"/>
      <c r="J36" s="138"/>
      <c r="K36" s="138"/>
      <c r="L36" s="138"/>
    </row>
    <row r="37" spans="1:14">
      <c r="A37" s="23"/>
      <c r="B37" s="24"/>
      <c r="C37" s="23"/>
      <c r="D37" s="24"/>
      <c r="E37" s="24"/>
      <c r="F37" s="24"/>
      <c r="G37" s="24"/>
      <c r="H37" s="24"/>
    </row>
    <row r="38" spans="1:14">
      <c r="A38" s="23"/>
      <c r="B38" s="24"/>
      <c r="C38" s="23"/>
      <c r="D38" s="24"/>
      <c r="E38" s="24"/>
      <c r="F38" s="24"/>
      <c r="G38" s="24"/>
      <c r="H38" s="24"/>
    </row>
    <row r="39" spans="1:14">
      <c r="A39" s="25"/>
      <c r="B39" s="26"/>
      <c r="C39" s="26"/>
      <c r="D39" s="26"/>
      <c r="E39" s="26"/>
      <c r="F39" s="26"/>
      <c r="G39" s="26"/>
      <c r="H39" s="26"/>
    </row>
    <row r="40" spans="1:14" ht="15.75">
      <c r="A40" s="25"/>
      <c r="B40" s="27" t="s">
        <v>165</v>
      </c>
      <c r="C40" s="28" t="s">
        <v>166</v>
      </c>
      <c r="D40" s="28"/>
      <c r="E40" s="29"/>
      <c r="F40" s="28"/>
      <c r="G40" s="178" t="s">
        <v>167</v>
      </c>
      <c r="H40" s="178"/>
      <c r="I40" s="1"/>
      <c r="J40" s="1"/>
      <c r="K40" s="1"/>
      <c r="L40" s="1"/>
      <c r="M40" s="1"/>
      <c r="N40" s="1"/>
    </row>
    <row r="41" spans="1:14" ht="18.75">
      <c r="A41" s="25"/>
      <c r="B41" s="26"/>
      <c r="C41" s="179" t="s">
        <v>168</v>
      </c>
      <c r="D41" s="179"/>
      <c r="E41" s="30"/>
      <c r="F41" s="30" t="s">
        <v>6</v>
      </c>
      <c r="G41" s="179" t="s">
        <v>7</v>
      </c>
      <c r="H41" s="179"/>
      <c r="I41" s="1"/>
      <c r="J41" s="1"/>
      <c r="K41" s="1"/>
      <c r="L41" s="1"/>
      <c r="M41" s="1"/>
      <c r="N41" s="1"/>
    </row>
    <row r="42" spans="1:14">
      <c r="A42" s="25"/>
      <c r="B42" s="26"/>
      <c r="C42" s="26"/>
      <c r="D42" s="26"/>
      <c r="E42" s="26"/>
      <c r="F42" s="26"/>
      <c r="G42" s="26"/>
      <c r="H42" s="26"/>
      <c r="I42" s="1"/>
      <c r="J42" s="1"/>
      <c r="K42" s="1"/>
      <c r="L42" s="1"/>
      <c r="M42" s="1"/>
      <c r="N42" s="1"/>
    </row>
    <row r="43" spans="1:14" ht="15.75" customHeight="1">
      <c r="A43" s="25"/>
      <c r="B43" s="27" t="s">
        <v>169</v>
      </c>
      <c r="C43" s="31" t="s">
        <v>170</v>
      </c>
      <c r="D43" s="32"/>
      <c r="E43" s="32"/>
      <c r="F43" s="28" t="s">
        <v>171</v>
      </c>
      <c r="G43" s="178" t="s">
        <v>172</v>
      </c>
      <c r="H43" s="178"/>
      <c r="I43" s="1"/>
      <c r="J43" s="1"/>
      <c r="K43" s="1"/>
      <c r="L43" s="1"/>
      <c r="M43" s="1"/>
      <c r="N43" s="1"/>
    </row>
    <row r="44" spans="1:14" ht="18.75">
      <c r="A44" s="25"/>
      <c r="B44" s="26"/>
      <c r="C44" s="179" t="s">
        <v>168</v>
      </c>
      <c r="D44" s="179"/>
      <c r="E44" s="30"/>
      <c r="F44" s="33" t="s">
        <v>173</v>
      </c>
      <c r="G44" s="179" t="s">
        <v>174</v>
      </c>
      <c r="H44" s="179"/>
      <c r="I44" s="1"/>
      <c r="J44" s="1"/>
      <c r="K44" s="1"/>
      <c r="L44" s="1"/>
      <c r="M44" s="1"/>
      <c r="N44" s="1"/>
    </row>
    <row r="45" spans="1:14" ht="15.75">
      <c r="A45" s="25"/>
      <c r="B45" s="34" t="s">
        <v>183</v>
      </c>
      <c r="C45" s="26"/>
      <c r="D45" s="26"/>
      <c r="E45" s="26"/>
      <c r="F45" s="26"/>
      <c r="G45" s="26"/>
      <c r="H45" s="26"/>
      <c r="I45" s="1"/>
      <c r="J45" s="1"/>
      <c r="K45" s="1"/>
      <c r="L45" s="1"/>
      <c r="M45" s="1"/>
      <c r="N45" s="1"/>
    </row>
    <row r="46" spans="1:14">
      <c r="A46" s="25"/>
      <c r="B46" s="35"/>
      <c r="C46" s="26"/>
      <c r="D46" s="26"/>
      <c r="E46" s="26"/>
      <c r="F46" s="26"/>
      <c r="G46" s="26"/>
      <c r="H46" s="26"/>
      <c r="I46" s="1"/>
      <c r="J46" s="1"/>
      <c r="K46" s="1"/>
      <c r="L46" s="1"/>
      <c r="M46" s="1"/>
      <c r="N46" s="1"/>
    </row>
    <row r="47" spans="1:14">
      <c r="A47" s="25"/>
      <c r="B47" s="26"/>
      <c r="C47" s="26"/>
      <c r="D47" s="26"/>
      <c r="E47" s="26"/>
      <c r="F47" s="26"/>
      <c r="G47" s="26"/>
      <c r="H47" s="26"/>
      <c r="I47" s="1"/>
      <c r="J47" s="1"/>
      <c r="K47" s="1"/>
      <c r="L47" s="1"/>
      <c r="M47" s="1"/>
      <c r="N47" s="1"/>
    </row>
    <row r="48" spans="1:14">
      <c r="A48" s="25"/>
      <c r="B48" s="35"/>
      <c r="C48" s="26"/>
      <c r="D48" s="26"/>
      <c r="E48" s="26"/>
      <c r="F48" s="26"/>
      <c r="G48" s="26"/>
      <c r="H48" s="26"/>
      <c r="I48" s="1"/>
      <c r="J48" s="1"/>
      <c r="K48" s="1"/>
      <c r="L48" s="1"/>
      <c r="M48" s="1"/>
      <c r="N48" s="1"/>
    </row>
    <row r="49" spans="1:14">
      <c r="A49" s="25"/>
      <c r="B49" s="26"/>
      <c r="C49" s="26"/>
      <c r="D49" s="26"/>
      <c r="E49" s="26"/>
      <c r="F49" s="26"/>
      <c r="G49" s="26"/>
      <c r="H49" s="26"/>
      <c r="I49" s="1"/>
      <c r="J49" s="1"/>
      <c r="K49" s="1"/>
      <c r="L49" s="1"/>
      <c r="M49" s="1"/>
      <c r="N49" s="1"/>
    </row>
    <row r="50" spans="1:14" ht="15.75">
      <c r="A50" s="25"/>
      <c r="B50" s="36" t="s">
        <v>175</v>
      </c>
      <c r="C50" s="26"/>
      <c r="D50" s="26"/>
      <c r="E50" s="26"/>
      <c r="F50" s="26"/>
      <c r="G50" s="26"/>
      <c r="H50" s="26"/>
      <c r="I50" s="1"/>
      <c r="J50" s="1"/>
      <c r="K50" s="1"/>
      <c r="L50" s="1"/>
      <c r="M50" s="1"/>
      <c r="N50" s="1"/>
    </row>
    <row r="51" spans="1:14" ht="15.75">
      <c r="A51" s="25"/>
      <c r="B51" s="28" t="s">
        <v>176</v>
      </c>
      <c r="C51" s="37"/>
      <c r="D51" s="37"/>
      <c r="E51" s="37"/>
      <c r="F51" s="37"/>
      <c r="G51" s="26"/>
      <c r="H51" s="26"/>
      <c r="I51" s="1"/>
      <c r="J51" s="1"/>
      <c r="K51" s="1"/>
      <c r="L51" s="1"/>
      <c r="M51" s="1"/>
      <c r="N51" s="1"/>
    </row>
    <row r="52" spans="1:14" ht="18.75">
      <c r="A52" s="25"/>
      <c r="B52" s="179" t="s">
        <v>177</v>
      </c>
      <c r="C52" s="179"/>
      <c r="D52" s="179"/>
      <c r="E52" s="179"/>
      <c r="F52" s="179"/>
      <c r="G52" s="26"/>
      <c r="H52" s="26"/>
      <c r="I52" s="1"/>
      <c r="J52" s="1"/>
      <c r="K52" s="1"/>
      <c r="L52" s="1"/>
      <c r="M52" s="1"/>
      <c r="N52" s="1"/>
    </row>
    <row r="53" spans="1:14" ht="15.75">
      <c r="A53" s="25"/>
      <c r="B53" s="37"/>
      <c r="C53" s="28" t="s">
        <v>178</v>
      </c>
      <c r="D53" s="37"/>
      <c r="E53" s="37"/>
      <c r="F53" s="37"/>
      <c r="G53" s="26"/>
      <c r="H53" s="26"/>
      <c r="I53" s="1"/>
      <c r="J53" s="1"/>
      <c r="K53" s="1"/>
      <c r="L53" s="1"/>
      <c r="M53" s="1"/>
      <c r="N53" s="1"/>
    </row>
    <row r="54" spans="1:14" ht="18.75">
      <c r="A54" s="25"/>
      <c r="B54" s="30" t="s">
        <v>6</v>
      </c>
      <c r="C54" s="33" t="s">
        <v>179</v>
      </c>
      <c r="D54" s="26"/>
      <c r="E54" s="26"/>
      <c r="F54" s="26"/>
      <c r="G54" s="26"/>
      <c r="H54" s="26"/>
      <c r="I54" s="1"/>
      <c r="J54" s="1"/>
      <c r="K54" s="1"/>
      <c r="L54" s="1"/>
      <c r="M54" s="1"/>
      <c r="N54" s="1"/>
    </row>
    <row r="55" spans="1:14" ht="15.75">
      <c r="A55" s="25"/>
      <c r="B55" s="38"/>
      <c r="C55" s="26"/>
      <c r="D55" s="26"/>
      <c r="E55" s="26"/>
      <c r="F55" s="26"/>
      <c r="G55" s="26"/>
      <c r="H55" s="26"/>
      <c r="I55" s="1"/>
      <c r="J55" s="1"/>
      <c r="K55" s="1"/>
      <c r="L55" s="1"/>
      <c r="M55" s="1"/>
      <c r="N55" s="1"/>
    </row>
    <row r="56" spans="1:14" ht="15.75">
      <c r="A56" s="25"/>
      <c r="B56" s="34" t="s">
        <v>183</v>
      </c>
      <c r="C56" s="26"/>
      <c r="D56" s="26"/>
      <c r="E56" s="26"/>
      <c r="F56" s="26"/>
      <c r="G56" s="26"/>
      <c r="H56" s="26"/>
      <c r="I56" s="1"/>
      <c r="J56" s="1"/>
      <c r="K56" s="1"/>
      <c r="L56" s="1"/>
      <c r="M56" s="1"/>
      <c r="N56" s="1"/>
    </row>
    <row r="57" spans="1:14">
      <c r="A57" s="25"/>
      <c r="B57" s="26"/>
      <c r="C57" s="26"/>
      <c r="D57" s="26"/>
      <c r="E57" s="26"/>
      <c r="F57" s="26"/>
      <c r="G57" s="26"/>
      <c r="H57" s="26"/>
    </row>
  </sheetData>
  <mergeCells count="14">
    <mergeCell ref="G43:H43"/>
    <mergeCell ref="C44:D44"/>
    <mergeCell ref="G44:H44"/>
    <mergeCell ref="B52:F52"/>
    <mergeCell ref="A4:A5"/>
    <mergeCell ref="B4:B5"/>
    <mergeCell ref="C4:C5"/>
    <mergeCell ref="D4:D5"/>
    <mergeCell ref="E4:E5"/>
    <mergeCell ref="A2:H2"/>
    <mergeCell ref="F4:H4"/>
    <mergeCell ref="G40:H40"/>
    <mergeCell ref="C41:D41"/>
    <mergeCell ref="G41:H41"/>
  </mergeCells>
  <pageMargins left="0.78740157480314998" right="0.196850393700787" top="0.39370078740157499" bottom="0.39370078740157499" header="0.31496062992126" footer="0.31496062992126"/>
  <pageSetup paperSize="9" scale="65" fitToHeight="0" orientation="portrait" r:id="rId1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Титульный лист</vt:lpstr>
      <vt:lpstr>Раздел 1</vt:lpstr>
      <vt:lpstr>Раздел 2</vt:lpstr>
      <vt:lpstr>'Раздел 2'!_GoBack</vt:lpstr>
      <vt:lpstr>'Раздел 1'!Область_печати</vt:lpstr>
      <vt:lpstr>'Раздел 2'!Область_печати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2022-06-21T11:11:00Z</cp:lastPrinted>
  <dcterms:created xsi:type="dcterms:W3CDTF">2019-12-13T19:18:00Z</dcterms:created>
  <dcterms:modified xsi:type="dcterms:W3CDTF">2025-02-06T09:08:09Z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898C8C04EA4D414980D34EB26B26E931_12</vt:lpwstr>
  </property>
  <property fmtid="{D5CDD505-2E9C-101B-9397-08002B2CF9AE}" pid="3" name="KSOProductBuildVer">
    <vt:lpwstr>1049-12.2.0.19805</vt:lpwstr>
  </property>
</Properties>
</file>